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jacevedo\Desktop\Cumplimiento\CASERONES\Observaciones PDC\Anexos 23.07\ANEXOS OBSERVACIONES PDC\ANEXO 2 - CARGO 2\ANEXO 2.1\Apéndices\Apéndice C\"/>
    </mc:Choice>
  </mc:AlternateContent>
  <xr:revisionPtr revIDLastSave="0" documentId="13_ncr:1_{8FD2CEA8-ABA3-4662-A06A-B7B31D6E9AF2}" xr6:coauthVersionLast="43" xr6:coauthVersionMax="43" xr10:uidLastSave="{00000000-0000-0000-0000-000000000000}"/>
  <bookViews>
    <workbookView xWindow="-20610" yWindow="-120" windowWidth="20730" windowHeight="11160" tabRatio="774" activeTab="4" xr2:uid="{00000000-000D-0000-FFFF-FFFF00000000}"/>
  </bookViews>
  <sheets>
    <sheet name="Caudal Agua Natural por pozo" sheetId="80" r:id="rId1"/>
    <sheet name="Caudales totales por pozo" sheetId="79" r:id="rId2"/>
    <sheet name="Hoja1" sheetId="77" state="hidden" r:id="rId3"/>
    <sheet name="Graficos" sheetId="84" r:id="rId4"/>
    <sheet name="%Natural_GP" sheetId="83" r:id="rId5"/>
    <sheet name="Caudales_Isotopos (anterior)" sheetId="75" r:id="rId6"/>
  </sheets>
  <definedNames>
    <definedName name="_xlnm._FilterDatabase" localSheetId="2" hidden="1">Hoja1!$A$1:$CD$52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W12" i="79" l="1"/>
  <c r="H54" i="80"/>
  <c r="W54" i="80" s="1"/>
  <c r="W13" i="80"/>
  <c r="W14" i="80"/>
  <c r="W15" i="80"/>
  <c r="W16" i="80"/>
  <c r="W17" i="80"/>
  <c r="W18" i="80"/>
  <c r="W19" i="80"/>
  <c r="W20" i="80"/>
  <c r="W21" i="80"/>
  <c r="W22" i="80"/>
  <c r="W12" i="80"/>
  <c r="W23" i="80"/>
  <c r="W24" i="80"/>
  <c r="W25" i="80"/>
  <c r="W26" i="80"/>
  <c r="W27" i="80"/>
  <c r="W28" i="80"/>
  <c r="W29" i="80"/>
  <c r="W30" i="80"/>
  <c r="W31" i="80"/>
  <c r="W32" i="80"/>
  <c r="W33" i="80"/>
  <c r="W34" i="80"/>
  <c r="W35" i="80"/>
  <c r="W36" i="80"/>
  <c r="W37" i="80"/>
  <c r="W38" i="80"/>
  <c r="W39" i="80"/>
  <c r="W40" i="80"/>
  <c r="W41" i="80"/>
  <c r="W42" i="80"/>
  <c r="W43" i="80"/>
  <c r="W44" i="80"/>
  <c r="W45" i="80"/>
  <c r="W46" i="80"/>
  <c r="W47" i="80"/>
  <c r="W48" i="80"/>
  <c r="W49" i="80"/>
  <c r="W50" i="80"/>
  <c r="W51" i="80"/>
  <c r="W52" i="80"/>
  <c r="W53" i="80"/>
  <c r="W55" i="80"/>
  <c r="W56" i="80"/>
  <c r="W57" i="80"/>
  <c r="W58" i="80"/>
  <c r="W59" i="80"/>
  <c r="W60" i="80"/>
  <c r="W61" i="80"/>
  <c r="W62" i="80"/>
  <c r="W63" i="80"/>
  <c r="K25" i="80" l="1"/>
  <c r="J41" i="84"/>
  <c r="J38" i="84"/>
  <c r="J35" i="84"/>
  <c r="J32" i="84"/>
  <c r="G35" i="84"/>
  <c r="F35" i="84"/>
  <c r="J5" i="80"/>
  <c r="M5" i="80" s="1"/>
  <c r="S25" i="80"/>
  <c r="U25" i="80"/>
  <c r="T25" i="80"/>
  <c r="R25" i="80"/>
  <c r="Q25" i="80"/>
  <c r="M25" i="80"/>
  <c r="L25" i="80"/>
  <c r="J25" i="80"/>
  <c r="I25" i="80"/>
  <c r="H25" i="80"/>
  <c r="H24" i="80"/>
  <c r="W13" i="79" l="1"/>
  <c r="AA14" i="79"/>
  <c r="A1" i="84"/>
  <c r="A2" i="84" s="1"/>
  <c r="C45" i="80"/>
  <c r="U62" i="80" l="1"/>
  <c r="T62" i="80"/>
  <c r="S62" i="80"/>
  <c r="R62" i="80"/>
  <c r="Q62" i="80"/>
  <c r="P62" i="80"/>
  <c r="O62" i="80"/>
  <c r="N62" i="80"/>
  <c r="M62" i="80"/>
  <c r="L62" i="80"/>
  <c r="K62" i="80"/>
  <c r="J62" i="80"/>
  <c r="I62" i="80"/>
  <c r="H62" i="80"/>
  <c r="G62" i="80"/>
  <c r="F62" i="80"/>
  <c r="E62" i="80"/>
  <c r="D62" i="80"/>
  <c r="C62" i="80"/>
  <c r="U61" i="80"/>
  <c r="T61" i="80"/>
  <c r="S61" i="80"/>
  <c r="R61" i="80"/>
  <c r="Q61" i="80"/>
  <c r="P61" i="80"/>
  <c r="O61" i="80"/>
  <c r="N61" i="80"/>
  <c r="M61" i="80"/>
  <c r="L61" i="80"/>
  <c r="K61" i="80"/>
  <c r="J61" i="80"/>
  <c r="I61" i="80"/>
  <c r="H61" i="80"/>
  <c r="G61" i="80"/>
  <c r="F61" i="80"/>
  <c r="E61" i="80"/>
  <c r="C61" i="80"/>
  <c r="U60" i="80"/>
  <c r="T60" i="80"/>
  <c r="S60" i="80"/>
  <c r="R60" i="80"/>
  <c r="Q60" i="80"/>
  <c r="P60" i="80"/>
  <c r="O60" i="80"/>
  <c r="N60" i="80"/>
  <c r="M60" i="80"/>
  <c r="L60" i="80"/>
  <c r="K60" i="80"/>
  <c r="J60" i="80"/>
  <c r="I60" i="80"/>
  <c r="H60" i="80"/>
  <c r="G60" i="80"/>
  <c r="F60" i="80"/>
  <c r="E60" i="80"/>
  <c r="D60" i="80"/>
  <c r="C60" i="80"/>
  <c r="U59" i="80"/>
  <c r="T59" i="80"/>
  <c r="S59" i="80"/>
  <c r="R59" i="80"/>
  <c r="Q59" i="80"/>
  <c r="P59" i="80"/>
  <c r="O59" i="80"/>
  <c r="N59" i="80"/>
  <c r="M59" i="80"/>
  <c r="L59" i="80"/>
  <c r="K59" i="80"/>
  <c r="J59" i="80"/>
  <c r="I59" i="80"/>
  <c r="H59" i="80"/>
  <c r="G59" i="80"/>
  <c r="F59" i="80"/>
  <c r="E59" i="80"/>
  <c r="D59" i="80"/>
  <c r="C59" i="80"/>
  <c r="U58" i="80"/>
  <c r="T58" i="80"/>
  <c r="S58" i="80"/>
  <c r="R58" i="80"/>
  <c r="Q58" i="80"/>
  <c r="P58" i="80"/>
  <c r="O58" i="80"/>
  <c r="N58" i="80"/>
  <c r="M58" i="80"/>
  <c r="L58" i="80"/>
  <c r="K58" i="80"/>
  <c r="J58" i="80"/>
  <c r="I58" i="80"/>
  <c r="H58" i="80"/>
  <c r="G58" i="80"/>
  <c r="F58" i="80"/>
  <c r="E58" i="80"/>
  <c r="D58" i="80"/>
  <c r="C58" i="80"/>
  <c r="U57" i="80"/>
  <c r="T57" i="80"/>
  <c r="S57" i="80"/>
  <c r="R57" i="80"/>
  <c r="Q57" i="80"/>
  <c r="P57" i="80"/>
  <c r="O57" i="80"/>
  <c r="N57" i="80"/>
  <c r="M57" i="80"/>
  <c r="L57" i="80"/>
  <c r="K57" i="80"/>
  <c r="J57" i="80"/>
  <c r="I57" i="80"/>
  <c r="H57" i="80"/>
  <c r="G57" i="80"/>
  <c r="F57" i="80"/>
  <c r="E57" i="80"/>
  <c r="D57" i="80"/>
  <c r="C57" i="80"/>
  <c r="U56" i="80"/>
  <c r="T56" i="80"/>
  <c r="S56" i="80"/>
  <c r="R56" i="80"/>
  <c r="Q56" i="80"/>
  <c r="P56" i="80"/>
  <c r="O56" i="80"/>
  <c r="N56" i="80"/>
  <c r="M56" i="80"/>
  <c r="L56" i="80"/>
  <c r="K56" i="80"/>
  <c r="J56" i="80"/>
  <c r="I56" i="80"/>
  <c r="H56" i="80"/>
  <c r="G56" i="80"/>
  <c r="F56" i="80"/>
  <c r="E56" i="80"/>
  <c r="D56" i="80"/>
  <c r="C56" i="80"/>
  <c r="U55" i="80"/>
  <c r="T55" i="80"/>
  <c r="S55" i="80"/>
  <c r="R55" i="80"/>
  <c r="Q55" i="80"/>
  <c r="P55" i="80"/>
  <c r="O55" i="80"/>
  <c r="N55" i="80"/>
  <c r="M55" i="80"/>
  <c r="L55" i="80"/>
  <c r="K55" i="80"/>
  <c r="J55" i="80"/>
  <c r="I55" i="80"/>
  <c r="H55" i="80"/>
  <c r="G55" i="80"/>
  <c r="F55" i="80"/>
  <c r="E55" i="80"/>
  <c r="D55" i="80"/>
  <c r="C55" i="80"/>
  <c r="U54" i="80"/>
  <c r="T54" i="80"/>
  <c r="S54" i="80"/>
  <c r="R54" i="80"/>
  <c r="Q54" i="80"/>
  <c r="P54" i="80"/>
  <c r="O54" i="80"/>
  <c r="N54" i="80"/>
  <c r="M54" i="80"/>
  <c r="L54" i="80"/>
  <c r="K54" i="80"/>
  <c r="J54" i="80"/>
  <c r="I54" i="80"/>
  <c r="G54" i="80"/>
  <c r="F54" i="80"/>
  <c r="E54" i="80"/>
  <c r="D54" i="80"/>
  <c r="C54" i="80"/>
  <c r="U53" i="80"/>
  <c r="T53" i="80"/>
  <c r="S53" i="80"/>
  <c r="R53" i="80"/>
  <c r="Q53" i="80"/>
  <c r="P53" i="80"/>
  <c r="O53" i="80"/>
  <c r="N53" i="80"/>
  <c r="M53" i="80"/>
  <c r="L53" i="80"/>
  <c r="K53" i="80"/>
  <c r="J53" i="80"/>
  <c r="I53" i="80"/>
  <c r="H53" i="80"/>
  <c r="G53" i="80"/>
  <c r="F53" i="80"/>
  <c r="E53" i="80"/>
  <c r="D53" i="80"/>
  <c r="C53" i="80"/>
  <c r="U52" i="80"/>
  <c r="T52" i="80"/>
  <c r="S52" i="80"/>
  <c r="R52" i="80"/>
  <c r="Q52" i="80"/>
  <c r="P52" i="80"/>
  <c r="O52" i="80"/>
  <c r="N52" i="80"/>
  <c r="M52" i="80"/>
  <c r="L52" i="80"/>
  <c r="K52" i="80"/>
  <c r="J52" i="80"/>
  <c r="I52" i="80"/>
  <c r="H52" i="80"/>
  <c r="G52" i="80"/>
  <c r="F52" i="80"/>
  <c r="E52" i="80"/>
  <c r="D52" i="80"/>
  <c r="C52" i="80"/>
  <c r="U50" i="80"/>
  <c r="T50" i="80"/>
  <c r="S50" i="80"/>
  <c r="R50" i="80"/>
  <c r="Q50" i="80"/>
  <c r="P50" i="80"/>
  <c r="O50" i="80"/>
  <c r="N50" i="80"/>
  <c r="M50" i="80"/>
  <c r="L50" i="80"/>
  <c r="K50" i="80"/>
  <c r="J50" i="80"/>
  <c r="I50" i="80"/>
  <c r="H50" i="80"/>
  <c r="G50" i="80"/>
  <c r="F50" i="80"/>
  <c r="E50" i="80"/>
  <c r="D50" i="80"/>
  <c r="C50" i="80"/>
  <c r="U49" i="80"/>
  <c r="T49" i="80"/>
  <c r="S49" i="80"/>
  <c r="R49" i="80"/>
  <c r="Q49" i="80"/>
  <c r="P49" i="80"/>
  <c r="O49" i="80"/>
  <c r="N49" i="80"/>
  <c r="M49" i="80"/>
  <c r="L49" i="80"/>
  <c r="K49" i="80"/>
  <c r="J49" i="80"/>
  <c r="I49" i="80"/>
  <c r="H49" i="80"/>
  <c r="G49" i="80"/>
  <c r="F49" i="80"/>
  <c r="E49" i="80"/>
  <c r="D49" i="80"/>
  <c r="C49" i="80"/>
  <c r="U48" i="80"/>
  <c r="T48" i="80"/>
  <c r="S48" i="80"/>
  <c r="R48" i="80"/>
  <c r="Q48" i="80"/>
  <c r="P48" i="80"/>
  <c r="O48" i="80"/>
  <c r="N48" i="80"/>
  <c r="M48" i="80"/>
  <c r="L48" i="80"/>
  <c r="K48" i="80"/>
  <c r="J48" i="80"/>
  <c r="I48" i="80"/>
  <c r="H48" i="80"/>
  <c r="G48" i="80"/>
  <c r="F48" i="80"/>
  <c r="E48" i="80"/>
  <c r="D48" i="80"/>
  <c r="C48" i="80"/>
  <c r="U47" i="80"/>
  <c r="T47" i="80"/>
  <c r="S47" i="80"/>
  <c r="R47" i="80"/>
  <c r="Q47" i="80"/>
  <c r="P47" i="80"/>
  <c r="O47" i="80"/>
  <c r="N47" i="80"/>
  <c r="M47" i="80"/>
  <c r="L47" i="80"/>
  <c r="K47" i="80"/>
  <c r="J47" i="80"/>
  <c r="I47" i="80"/>
  <c r="H47" i="80"/>
  <c r="G47" i="80"/>
  <c r="F47" i="80"/>
  <c r="E47" i="80"/>
  <c r="D47" i="80"/>
  <c r="C47" i="80"/>
  <c r="U46" i="80"/>
  <c r="T46" i="80"/>
  <c r="S46" i="80"/>
  <c r="R46" i="80"/>
  <c r="Q46" i="80"/>
  <c r="P46" i="80"/>
  <c r="O46" i="80"/>
  <c r="N46" i="80"/>
  <c r="M46" i="80"/>
  <c r="L46" i="80"/>
  <c r="K46" i="80"/>
  <c r="J46" i="80"/>
  <c r="I46" i="80"/>
  <c r="H46" i="80"/>
  <c r="G46" i="80"/>
  <c r="F46" i="80"/>
  <c r="E46" i="80"/>
  <c r="D46" i="80"/>
  <c r="C46" i="80"/>
  <c r="U45" i="80"/>
  <c r="T45" i="80"/>
  <c r="S45" i="80"/>
  <c r="R45" i="80"/>
  <c r="Q45" i="80"/>
  <c r="P45" i="80"/>
  <c r="O45" i="80"/>
  <c r="N45" i="80"/>
  <c r="M45" i="80"/>
  <c r="L45" i="80"/>
  <c r="K45" i="80"/>
  <c r="J45" i="80"/>
  <c r="I45" i="80"/>
  <c r="H45" i="80"/>
  <c r="G45" i="80"/>
  <c r="F45" i="80"/>
  <c r="E45" i="80"/>
  <c r="D45" i="80"/>
  <c r="X44" i="80"/>
  <c r="X43" i="80"/>
  <c r="X42" i="80"/>
  <c r="X41" i="80"/>
  <c r="X40" i="80"/>
  <c r="X39" i="80"/>
  <c r="X38" i="80"/>
  <c r="X37" i="80"/>
  <c r="X36" i="80"/>
  <c r="X35" i="80"/>
  <c r="X34" i="80"/>
  <c r="X33" i="80"/>
  <c r="X32" i="80"/>
  <c r="X31" i="80"/>
  <c r="X30" i="80"/>
  <c r="X29" i="80"/>
  <c r="X28" i="80"/>
  <c r="U44" i="80"/>
  <c r="T44" i="80"/>
  <c r="S44" i="80"/>
  <c r="R44" i="80"/>
  <c r="Q44" i="80"/>
  <c r="P44" i="80"/>
  <c r="O44" i="80"/>
  <c r="N44" i="80"/>
  <c r="M44" i="80"/>
  <c r="L44" i="80"/>
  <c r="K44" i="80"/>
  <c r="J44" i="80"/>
  <c r="I44" i="80"/>
  <c r="U43" i="80"/>
  <c r="T43" i="80"/>
  <c r="S43" i="80"/>
  <c r="R43" i="80"/>
  <c r="Q43" i="80"/>
  <c r="P43" i="80"/>
  <c r="O43" i="80"/>
  <c r="N43" i="80"/>
  <c r="M43" i="80"/>
  <c r="L43" i="80"/>
  <c r="K43" i="80"/>
  <c r="J43" i="80"/>
  <c r="I43" i="80"/>
  <c r="U42" i="80"/>
  <c r="T42" i="80"/>
  <c r="S42" i="80"/>
  <c r="R42" i="80"/>
  <c r="Q42" i="80"/>
  <c r="P42" i="80"/>
  <c r="O42" i="80"/>
  <c r="N42" i="80"/>
  <c r="M42" i="80"/>
  <c r="L42" i="80"/>
  <c r="K42" i="80"/>
  <c r="J42" i="80"/>
  <c r="I42" i="80"/>
  <c r="U41" i="80"/>
  <c r="T41" i="80"/>
  <c r="S41" i="80"/>
  <c r="R41" i="80"/>
  <c r="Q41" i="80"/>
  <c r="P41" i="80"/>
  <c r="O41" i="80"/>
  <c r="N41" i="80"/>
  <c r="M41" i="80"/>
  <c r="L41" i="80"/>
  <c r="K41" i="80"/>
  <c r="J41" i="80"/>
  <c r="I41" i="80"/>
  <c r="U40" i="80"/>
  <c r="T40" i="80"/>
  <c r="S40" i="80"/>
  <c r="R40" i="80"/>
  <c r="Q40" i="80"/>
  <c r="P40" i="80"/>
  <c r="O40" i="80"/>
  <c r="N40" i="80"/>
  <c r="M40" i="80"/>
  <c r="L40" i="80"/>
  <c r="K40" i="80"/>
  <c r="J40" i="80"/>
  <c r="I40" i="80"/>
  <c r="U39" i="80"/>
  <c r="T39" i="80"/>
  <c r="S39" i="80"/>
  <c r="R39" i="80"/>
  <c r="Q39" i="80"/>
  <c r="P39" i="80"/>
  <c r="O39" i="80"/>
  <c r="N39" i="80"/>
  <c r="M39" i="80"/>
  <c r="L39" i="80"/>
  <c r="K39" i="80"/>
  <c r="J39" i="80"/>
  <c r="I39" i="80"/>
  <c r="U38" i="80"/>
  <c r="T38" i="80"/>
  <c r="S38" i="80"/>
  <c r="R38" i="80"/>
  <c r="Q38" i="80"/>
  <c r="P38" i="80"/>
  <c r="O38" i="80"/>
  <c r="N38" i="80"/>
  <c r="M38" i="80"/>
  <c r="L38" i="80"/>
  <c r="K38" i="80"/>
  <c r="J38" i="80"/>
  <c r="I38" i="80"/>
  <c r="U37" i="80"/>
  <c r="T37" i="80"/>
  <c r="S37" i="80"/>
  <c r="R37" i="80"/>
  <c r="Q37" i="80"/>
  <c r="P37" i="80"/>
  <c r="O37" i="80"/>
  <c r="N37" i="80"/>
  <c r="M37" i="80"/>
  <c r="L37" i="80"/>
  <c r="K37" i="80"/>
  <c r="J37" i="80"/>
  <c r="I37" i="80"/>
  <c r="U36" i="80"/>
  <c r="T36" i="80"/>
  <c r="S36" i="80"/>
  <c r="R36" i="80"/>
  <c r="Q36" i="80"/>
  <c r="P36" i="80"/>
  <c r="O36" i="80"/>
  <c r="N36" i="80"/>
  <c r="M36" i="80"/>
  <c r="L36" i="80"/>
  <c r="K36" i="80"/>
  <c r="J36" i="80"/>
  <c r="I36" i="80"/>
  <c r="U35" i="80"/>
  <c r="T35" i="80"/>
  <c r="S35" i="80"/>
  <c r="R35" i="80"/>
  <c r="Q35" i="80"/>
  <c r="P35" i="80"/>
  <c r="O35" i="80"/>
  <c r="N35" i="80"/>
  <c r="M35" i="80"/>
  <c r="L35" i="80"/>
  <c r="K35" i="80"/>
  <c r="J35" i="80"/>
  <c r="I35" i="80"/>
  <c r="U34" i="80"/>
  <c r="T34" i="80"/>
  <c r="S34" i="80"/>
  <c r="R34" i="80"/>
  <c r="Q34" i="80"/>
  <c r="P34" i="80"/>
  <c r="O34" i="80"/>
  <c r="N34" i="80"/>
  <c r="M34" i="80"/>
  <c r="L34" i="80"/>
  <c r="K34" i="80"/>
  <c r="J34" i="80"/>
  <c r="I34" i="80"/>
  <c r="U33" i="80"/>
  <c r="T33" i="80"/>
  <c r="S33" i="80"/>
  <c r="R33" i="80"/>
  <c r="Q33" i="80"/>
  <c r="P33" i="80"/>
  <c r="O33" i="80"/>
  <c r="N33" i="80"/>
  <c r="M33" i="80"/>
  <c r="L33" i="80"/>
  <c r="K33" i="80"/>
  <c r="J33" i="80"/>
  <c r="I33" i="80"/>
  <c r="U32" i="80"/>
  <c r="T32" i="80"/>
  <c r="S32" i="80"/>
  <c r="R32" i="80"/>
  <c r="Q32" i="80"/>
  <c r="P32" i="80"/>
  <c r="O32" i="80"/>
  <c r="N32" i="80"/>
  <c r="M32" i="80"/>
  <c r="L32" i="80"/>
  <c r="K32" i="80"/>
  <c r="J32" i="80"/>
  <c r="I32" i="80"/>
  <c r="U31" i="80"/>
  <c r="T31" i="80"/>
  <c r="S31" i="80"/>
  <c r="R31" i="80"/>
  <c r="Q31" i="80"/>
  <c r="P31" i="80"/>
  <c r="O31" i="80"/>
  <c r="N31" i="80"/>
  <c r="M31" i="80"/>
  <c r="L31" i="80"/>
  <c r="K31" i="80"/>
  <c r="J31" i="80"/>
  <c r="I31" i="80"/>
  <c r="U30" i="80"/>
  <c r="T30" i="80"/>
  <c r="S30" i="80"/>
  <c r="R30" i="80"/>
  <c r="Q30" i="80"/>
  <c r="P30" i="80"/>
  <c r="O30" i="80"/>
  <c r="N30" i="80"/>
  <c r="M30" i="80"/>
  <c r="L30" i="80"/>
  <c r="K30" i="80"/>
  <c r="J30" i="80"/>
  <c r="I30" i="80"/>
  <c r="U29" i="80"/>
  <c r="T29" i="80"/>
  <c r="S29" i="80"/>
  <c r="R29" i="80"/>
  <c r="Q29" i="80"/>
  <c r="P29" i="80"/>
  <c r="O29" i="80"/>
  <c r="N29" i="80"/>
  <c r="M29" i="80"/>
  <c r="L29" i="80"/>
  <c r="K29" i="80"/>
  <c r="J29" i="80"/>
  <c r="I29" i="80"/>
  <c r="U28" i="80"/>
  <c r="T28" i="80"/>
  <c r="S28" i="80"/>
  <c r="R28" i="80"/>
  <c r="Q28" i="80"/>
  <c r="P28" i="80"/>
  <c r="O28" i="80"/>
  <c r="N28" i="80"/>
  <c r="M28" i="80"/>
  <c r="L28" i="80"/>
  <c r="K28" i="80"/>
  <c r="J28" i="80"/>
  <c r="I28" i="80"/>
  <c r="H44" i="80"/>
  <c r="Y44" i="80" s="1"/>
  <c r="H43" i="80"/>
  <c r="Y43" i="80" s="1"/>
  <c r="H42" i="80"/>
  <c r="H41" i="80"/>
  <c r="H40" i="80"/>
  <c r="Y40" i="80" s="1"/>
  <c r="H39" i="80"/>
  <c r="Y39" i="80" s="1"/>
  <c r="H38" i="80"/>
  <c r="H37" i="80"/>
  <c r="H36" i="80"/>
  <c r="Y36" i="80" s="1"/>
  <c r="H35" i="80"/>
  <c r="H34" i="80"/>
  <c r="H33" i="80"/>
  <c r="H32" i="80"/>
  <c r="H31" i="80"/>
  <c r="H30" i="80"/>
  <c r="H29" i="80"/>
  <c r="H28" i="80"/>
  <c r="X26" i="80"/>
  <c r="AA25" i="80"/>
  <c r="Z25" i="80"/>
  <c r="Y25" i="80"/>
  <c r="X25" i="80"/>
  <c r="P26" i="80"/>
  <c r="U26" i="80"/>
  <c r="T26" i="80"/>
  <c r="S26" i="80"/>
  <c r="R26" i="80"/>
  <c r="Q26" i="80"/>
  <c r="O26" i="80"/>
  <c r="N26" i="80"/>
  <c r="M26" i="80"/>
  <c r="L26" i="80"/>
  <c r="K26" i="80"/>
  <c r="J26" i="80"/>
  <c r="I26" i="80"/>
  <c r="H26" i="80"/>
  <c r="Z24" i="80"/>
  <c r="X24" i="80"/>
  <c r="Z23" i="80"/>
  <c r="X23" i="80"/>
  <c r="Z21" i="80"/>
  <c r="Y21" i="80"/>
  <c r="X21" i="80"/>
  <c r="Z20" i="80"/>
  <c r="Y20" i="80"/>
  <c r="X20" i="80"/>
  <c r="Z19" i="80"/>
  <c r="Y19" i="80"/>
  <c r="X19" i="80"/>
  <c r="Z18" i="80"/>
  <c r="Y18" i="80"/>
  <c r="X18" i="80"/>
  <c r="AB18" i="80" s="1"/>
  <c r="Z17" i="80"/>
  <c r="Y17" i="80"/>
  <c r="X17" i="80"/>
  <c r="Z16" i="80"/>
  <c r="Y16" i="80"/>
  <c r="X16" i="80"/>
  <c r="Z15" i="80"/>
  <c r="Y15" i="80"/>
  <c r="X15" i="80"/>
  <c r="Z14" i="80"/>
  <c r="Y14" i="80"/>
  <c r="X14" i="80"/>
  <c r="AB14" i="80" s="1"/>
  <c r="Z13" i="80"/>
  <c r="Y13" i="80"/>
  <c r="X13" i="80"/>
  <c r="Z12" i="80"/>
  <c r="Y12" i="80"/>
  <c r="X12" i="80"/>
  <c r="U12" i="80"/>
  <c r="U21" i="80"/>
  <c r="T21" i="80"/>
  <c r="U20" i="80"/>
  <c r="T20" i="80"/>
  <c r="U19" i="80"/>
  <c r="T19" i="80"/>
  <c r="U18" i="80"/>
  <c r="T18" i="80"/>
  <c r="U17" i="80"/>
  <c r="T17" i="80"/>
  <c r="U16" i="80"/>
  <c r="T16" i="80"/>
  <c r="U15" i="80"/>
  <c r="T15" i="80"/>
  <c r="U14" i="80"/>
  <c r="T14" i="80"/>
  <c r="U13" i="80"/>
  <c r="T13" i="80"/>
  <c r="S21" i="80"/>
  <c r="S20" i="80"/>
  <c r="S19" i="80"/>
  <c r="S18" i="80"/>
  <c r="S17" i="80"/>
  <c r="S16" i="80"/>
  <c r="S15" i="80"/>
  <c r="S14" i="80"/>
  <c r="S13" i="80"/>
  <c r="R21" i="80"/>
  <c r="R20" i="80"/>
  <c r="R19" i="80"/>
  <c r="R18" i="80"/>
  <c r="R17" i="80"/>
  <c r="R16" i="80"/>
  <c r="R15" i="80"/>
  <c r="R14" i="80"/>
  <c r="R13" i="80"/>
  <c r="R12" i="80"/>
  <c r="Q13" i="80"/>
  <c r="Q21" i="80"/>
  <c r="Q20" i="80"/>
  <c r="Q19" i="80"/>
  <c r="Q18" i="80"/>
  <c r="Q17" i="80"/>
  <c r="Q16" i="80"/>
  <c r="Q15" i="80"/>
  <c r="Q14" i="80"/>
  <c r="Q23" i="80"/>
  <c r="U24" i="80"/>
  <c r="T24" i="80"/>
  <c r="S24" i="80"/>
  <c r="R24" i="80"/>
  <c r="Q24" i="80"/>
  <c r="M24" i="80"/>
  <c r="L24" i="80"/>
  <c r="K24" i="80"/>
  <c r="J24" i="80"/>
  <c r="I24" i="80"/>
  <c r="U23" i="80"/>
  <c r="T23" i="80"/>
  <c r="S23" i="80"/>
  <c r="R23" i="80"/>
  <c r="M23" i="80"/>
  <c r="L23" i="80"/>
  <c r="K23" i="80"/>
  <c r="J23" i="80"/>
  <c r="I23" i="80"/>
  <c r="H23" i="80"/>
  <c r="J22" i="80"/>
  <c r="J51" i="80"/>
  <c r="U63" i="80"/>
  <c r="T63" i="80"/>
  <c r="S63" i="80"/>
  <c r="R63" i="80"/>
  <c r="Q63" i="80"/>
  <c r="P63" i="80"/>
  <c r="O63" i="80"/>
  <c r="N63" i="80"/>
  <c r="M63" i="80"/>
  <c r="L63" i="80"/>
  <c r="K63" i="80"/>
  <c r="J63" i="80"/>
  <c r="I63" i="80"/>
  <c r="H63" i="80"/>
  <c r="G63" i="80"/>
  <c r="F63" i="80"/>
  <c r="E63" i="80"/>
  <c r="D63" i="80"/>
  <c r="C63" i="80"/>
  <c r="U27" i="80"/>
  <c r="T27" i="80"/>
  <c r="S27" i="80"/>
  <c r="R27" i="80"/>
  <c r="Q27" i="80"/>
  <c r="P27" i="80"/>
  <c r="O27" i="80"/>
  <c r="N27" i="80"/>
  <c r="M27" i="80"/>
  <c r="L27" i="80"/>
  <c r="K27" i="80"/>
  <c r="J27" i="80"/>
  <c r="I27" i="80"/>
  <c r="H27" i="80"/>
  <c r="U22" i="80"/>
  <c r="T22" i="80"/>
  <c r="S22" i="80"/>
  <c r="R22" i="80"/>
  <c r="Q22" i="80"/>
  <c r="U51" i="80"/>
  <c r="T51" i="80"/>
  <c r="S51" i="80"/>
  <c r="R51" i="80"/>
  <c r="Q51" i="80"/>
  <c r="P51" i="80"/>
  <c r="O51" i="80"/>
  <c r="N51" i="80"/>
  <c r="M51" i="80"/>
  <c r="L51" i="80"/>
  <c r="K51" i="80"/>
  <c r="I51" i="80"/>
  <c r="H51" i="80"/>
  <c r="G51" i="80"/>
  <c r="F51" i="80"/>
  <c r="E51" i="80"/>
  <c r="D51" i="80"/>
  <c r="C51" i="80"/>
  <c r="X27" i="80"/>
  <c r="X22" i="80"/>
  <c r="Z22" i="80"/>
  <c r="AA51" i="80" l="1"/>
  <c r="AA27" i="80"/>
  <c r="X63" i="80"/>
  <c r="AA24" i="80"/>
  <c r="AA16" i="80"/>
  <c r="AA20" i="80"/>
  <c r="AB13" i="80"/>
  <c r="AB17" i="80"/>
  <c r="AB21" i="80"/>
  <c r="AA28" i="80"/>
  <c r="Z31" i="80"/>
  <c r="AA32" i="80"/>
  <c r="Z35" i="80"/>
  <c r="AA36" i="80"/>
  <c r="Z39" i="80"/>
  <c r="AA40" i="80"/>
  <c r="Z43" i="80"/>
  <c r="AA44" i="80"/>
  <c r="Z45" i="80"/>
  <c r="X46" i="80"/>
  <c r="Y47" i="80"/>
  <c r="AA48" i="80"/>
  <c r="Z49" i="80"/>
  <c r="X50" i="80"/>
  <c r="Y52" i="80"/>
  <c r="AA53" i="80"/>
  <c r="Z61" i="80"/>
  <c r="AB12" i="80"/>
  <c r="AB16" i="80"/>
  <c r="AB20" i="80"/>
  <c r="AB15" i="80"/>
  <c r="AB19" i="80"/>
  <c r="Y31" i="80"/>
  <c r="AB31" i="80" s="1"/>
  <c r="Y35" i="80"/>
  <c r="AB35" i="80" s="1"/>
  <c r="AB39" i="80"/>
  <c r="AB43" i="80"/>
  <c r="Z56" i="80"/>
  <c r="Y58" i="80"/>
  <c r="AA59" i="80"/>
  <c r="Z60" i="80"/>
  <c r="AA62" i="80"/>
  <c r="Z54" i="80"/>
  <c r="Y56" i="80"/>
  <c r="AA57" i="80"/>
  <c r="Z58" i="80"/>
  <c r="X61" i="80"/>
  <c r="X51" i="80"/>
  <c r="AA22" i="80"/>
  <c r="Z63" i="80"/>
  <c r="AA15" i="80"/>
  <c r="AA19" i="80"/>
  <c r="AA12" i="80"/>
  <c r="AA26" i="80"/>
  <c r="Y28" i="80"/>
  <c r="Y32" i="80"/>
  <c r="Z30" i="80"/>
  <c r="AA31" i="80"/>
  <c r="Z34" i="80"/>
  <c r="AA35" i="80"/>
  <c r="Z38" i="80"/>
  <c r="AA39" i="80"/>
  <c r="Z42" i="80"/>
  <c r="AA43" i="80"/>
  <c r="AA45" i="80"/>
  <c r="Z46" i="80"/>
  <c r="X47" i="80"/>
  <c r="Y48" i="80"/>
  <c r="AA49" i="80"/>
  <c r="Z50" i="80"/>
  <c r="X52" i="80"/>
  <c r="Y53" i="80"/>
  <c r="AA54" i="80"/>
  <c r="Z55" i="80"/>
  <c r="X56" i="80"/>
  <c r="Y57" i="80"/>
  <c r="AA58" i="80"/>
  <c r="Z59" i="80"/>
  <c r="X60" i="80"/>
  <c r="AA61" i="80"/>
  <c r="Z62" i="80"/>
  <c r="X59" i="80"/>
  <c r="Y60" i="80"/>
  <c r="AB60" i="80" s="1"/>
  <c r="AB63" i="80"/>
  <c r="Z51" i="80"/>
  <c r="Z27" i="80"/>
  <c r="Y63" i="80"/>
  <c r="Y23" i="80"/>
  <c r="AB23" i="80" s="1"/>
  <c r="AA23" i="80"/>
  <c r="AA17" i="80"/>
  <c r="AA21" i="80"/>
  <c r="Z26" i="80"/>
  <c r="Z28" i="80"/>
  <c r="AA29" i="80"/>
  <c r="Z32" i="80"/>
  <c r="AA33" i="80"/>
  <c r="Z36" i="80"/>
  <c r="AB36" i="80" s="1"/>
  <c r="AA37" i="80"/>
  <c r="Z40" i="80"/>
  <c r="AB40" i="80" s="1"/>
  <c r="AA41" i="80"/>
  <c r="Z44" i="80"/>
  <c r="AB44" i="80" s="1"/>
  <c r="Y46" i="80"/>
  <c r="AA47" i="80"/>
  <c r="Z48" i="80"/>
  <c r="Y50" i="80"/>
  <c r="AB50" i="80" s="1"/>
  <c r="AA52" i="80"/>
  <c r="Z53" i="80"/>
  <c r="X54" i="80"/>
  <c r="Y55" i="80"/>
  <c r="AA56" i="80"/>
  <c r="Z57" i="80"/>
  <c r="Y59" i="80"/>
  <c r="AA60" i="80"/>
  <c r="Y62" i="80"/>
  <c r="AA63" i="80"/>
  <c r="AA14" i="80"/>
  <c r="AA18" i="80"/>
  <c r="AA13" i="80"/>
  <c r="Z29" i="80"/>
  <c r="AA30" i="80"/>
  <c r="Z33" i="80"/>
  <c r="AA34" i="80"/>
  <c r="Z37" i="80"/>
  <c r="AA38" i="80"/>
  <c r="Z41" i="80"/>
  <c r="AA42" i="80"/>
  <c r="Y45" i="80"/>
  <c r="AA46" i="80"/>
  <c r="Z47" i="80"/>
  <c r="X48" i="80"/>
  <c r="AB48" i="80" s="1"/>
  <c r="Y49" i="80"/>
  <c r="AA50" i="80"/>
  <c r="Z52" i="80"/>
  <c r="X53" i="80"/>
  <c r="AB53" i="80" s="1"/>
  <c r="Y54" i="80"/>
  <c r="AA55" i="80"/>
  <c r="X57" i="80"/>
  <c r="AB61" i="80"/>
  <c r="Y61" i="80"/>
  <c r="AB47" i="80"/>
  <c r="AB52" i="80"/>
  <c r="AB56" i="80"/>
  <c r="Y24" i="80"/>
  <c r="AB24" i="80" s="1"/>
  <c r="Y26" i="80"/>
  <c r="Y29" i="80"/>
  <c r="AB29" i="80" s="1"/>
  <c r="Y33" i="80"/>
  <c r="AB33" i="80" s="1"/>
  <c r="Y37" i="80"/>
  <c r="AB37" i="80" s="1"/>
  <c r="Y41" i="80"/>
  <c r="AB41" i="80" s="1"/>
  <c r="X45" i="80"/>
  <c r="AB45" i="80" s="1"/>
  <c r="X49" i="80"/>
  <c r="AB49" i="80" s="1"/>
  <c r="X55" i="80"/>
  <c r="X58" i="80"/>
  <c r="X62" i="80"/>
  <c r="AB62" i="80" s="1"/>
  <c r="Y30" i="80"/>
  <c r="AB30" i="80" s="1"/>
  <c r="Y34" i="80"/>
  <c r="AB34" i="80" s="1"/>
  <c r="Y38" i="80"/>
  <c r="AB38" i="80" s="1"/>
  <c r="Y42" i="80"/>
  <c r="AB42" i="80" s="1"/>
  <c r="AB26" i="80"/>
  <c r="AB25" i="80"/>
  <c r="Y51" i="80"/>
  <c r="Y27" i="80"/>
  <c r="AB27" i="80" s="1"/>
  <c r="Y22" i="80"/>
  <c r="AB22" i="80" s="1"/>
  <c r="AB54" i="80" l="1"/>
  <c r="AB58" i="80"/>
  <c r="AB57" i="80"/>
  <c r="AB51" i="80"/>
  <c r="AB55" i="80"/>
  <c r="AB46" i="80"/>
  <c r="AB32" i="80"/>
  <c r="AB59" i="80"/>
  <c r="AB28" i="80"/>
  <c r="X44" i="79"/>
  <c r="X43" i="79"/>
  <c r="X42" i="79"/>
  <c r="X41" i="79"/>
  <c r="X40" i="79"/>
  <c r="X39" i="79"/>
  <c r="X38" i="79"/>
  <c r="X37" i="79"/>
  <c r="X36" i="79"/>
  <c r="X35" i="79"/>
  <c r="X34" i="79"/>
  <c r="X33" i="79"/>
  <c r="X32" i="79"/>
  <c r="X31" i="79"/>
  <c r="X30" i="79"/>
  <c r="X29" i="79"/>
  <c r="X28" i="79"/>
  <c r="X27" i="79"/>
  <c r="X26" i="79"/>
  <c r="Z25" i="79"/>
  <c r="X25" i="79"/>
  <c r="Z24" i="79"/>
  <c r="X24" i="79"/>
  <c r="Z23" i="79"/>
  <c r="X23" i="79"/>
  <c r="Z22" i="79"/>
  <c r="X22" i="79"/>
  <c r="Z21" i="79"/>
  <c r="Y21" i="79"/>
  <c r="X21" i="79"/>
  <c r="Z20" i="79"/>
  <c r="Y20" i="79"/>
  <c r="X20" i="79"/>
  <c r="Z19" i="79"/>
  <c r="Y19" i="79"/>
  <c r="X19" i="79"/>
  <c r="AB19" i="79" s="1"/>
  <c r="Z18" i="79"/>
  <c r="Y18" i="79"/>
  <c r="X18" i="79"/>
  <c r="AB18" i="79" s="1"/>
  <c r="Z17" i="79"/>
  <c r="Y17" i="79"/>
  <c r="X17" i="79"/>
  <c r="Z16" i="79"/>
  <c r="Y16" i="79"/>
  <c r="X16" i="79"/>
  <c r="Z15" i="79"/>
  <c r="Y15" i="79"/>
  <c r="X15" i="79"/>
  <c r="AB15" i="79" s="1"/>
  <c r="Z14" i="79"/>
  <c r="Y14" i="79"/>
  <c r="X14" i="79"/>
  <c r="AB14" i="79" s="1"/>
  <c r="Z13" i="79"/>
  <c r="Y13" i="79"/>
  <c r="X13" i="79"/>
  <c r="AA12" i="79"/>
  <c r="Z12" i="79"/>
  <c r="Y12" i="79"/>
  <c r="X12" i="79"/>
  <c r="AA11" i="79"/>
  <c r="Z11" i="79"/>
  <c r="Y11" i="79"/>
  <c r="X11" i="79"/>
  <c r="AA10" i="79"/>
  <c r="Z10" i="79"/>
  <c r="Y10" i="79"/>
  <c r="X10" i="79"/>
  <c r="AA9" i="79"/>
  <c r="Z9" i="79"/>
  <c r="Y9" i="79"/>
  <c r="X9" i="79"/>
  <c r="AA8" i="79"/>
  <c r="Z8" i="79"/>
  <c r="Y8" i="79"/>
  <c r="X8" i="79"/>
  <c r="AA7" i="79"/>
  <c r="Z7" i="79"/>
  <c r="Y7" i="79"/>
  <c r="X7" i="79"/>
  <c r="W11" i="79"/>
  <c r="W10" i="79"/>
  <c r="W9" i="79"/>
  <c r="W8" i="79"/>
  <c r="W7" i="79"/>
  <c r="AB8" i="79" l="1"/>
  <c r="AB10" i="79"/>
  <c r="AB12" i="79"/>
  <c r="AB13" i="79"/>
  <c r="AB17" i="79"/>
  <c r="AB21" i="79"/>
  <c r="AB7" i="79"/>
  <c r="AB9" i="79"/>
  <c r="AB11" i="79"/>
  <c r="AB16" i="79"/>
  <c r="AB20" i="79"/>
  <c r="AA22" i="79"/>
  <c r="AA23" i="79"/>
  <c r="AA24" i="79"/>
  <c r="AA25" i="79"/>
  <c r="AA26" i="79"/>
  <c r="AA27" i="79"/>
  <c r="AA28" i="79"/>
  <c r="AA29" i="79"/>
  <c r="AA30" i="79"/>
  <c r="AA31" i="79"/>
  <c r="AA32" i="79"/>
  <c r="AA33" i="79"/>
  <c r="AA34" i="79"/>
  <c r="AA35" i="79"/>
  <c r="AA36" i="79"/>
  <c r="AA37" i="79"/>
  <c r="AA38" i="79"/>
  <c r="AA39" i="79"/>
  <c r="AA40" i="79"/>
  <c r="AA41" i="79"/>
  <c r="AA42" i="79"/>
  <c r="AA43" i="79"/>
  <c r="AA44" i="79"/>
  <c r="AA45" i="79"/>
  <c r="AA46" i="79"/>
  <c r="AA47" i="79"/>
  <c r="AA48" i="79"/>
  <c r="AA49" i="79"/>
  <c r="AA50" i="79"/>
  <c r="AA51" i="79"/>
  <c r="AA52" i="79"/>
  <c r="AA53" i="79"/>
  <c r="AA54" i="79"/>
  <c r="AA55" i="79"/>
  <c r="AA56" i="79"/>
  <c r="AA57" i="79"/>
  <c r="AA58" i="79"/>
  <c r="AA59" i="79"/>
  <c r="AA60" i="79"/>
  <c r="AA61" i="79"/>
  <c r="AA62" i="79"/>
  <c r="AA63" i="79"/>
  <c r="AA13" i="79"/>
  <c r="W17" i="79" l="1"/>
  <c r="AA17" i="79"/>
  <c r="W16" i="79"/>
  <c r="AA16" i="79"/>
  <c r="W19" i="79"/>
  <c r="AA19" i="79"/>
  <c r="W15" i="79"/>
  <c r="AA15" i="79"/>
  <c r="W21" i="79"/>
  <c r="AA21" i="79"/>
  <c r="W20" i="79"/>
  <c r="AA20" i="79"/>
  <c r="W18" i="79"/>
  <c r="AA18" i="79"/>
  <c r="W14" i="79"/>
  <c r="X46" i="79"/>
  <c r="X47" i="79"/>
  <c r="X48" i="79"/>
  <c r="X49" i="79"/>
  <c r="X50" i="79"/>
  <c r="X51" i="79"/>
  <c r="X52" i="79"/>
  <c r="X53" i="79"/>
  <c r="X54" i="79"/>
  <c r="X55" i="79"/>
  <c r="X56" i="79"/>
  <c r="X57" i="79"/>
  <c r="X58" i="79"/>
  <c r="X59" i="79"/>
  <c r="X60" i="79"/>
  <c r="X61" i="79"/>
  <c r="X62" i="79"/>
  <c r="X63" i="79"/>
  <c r="X45" i="79"/>
  <c r="Z27" i="79"/>
  <c r="Z28" i="79"/>
  <c r="Z29" i="79"/>
  <c r="Z30" i="79"/>
  <c r="Z31" i="79"/>
  <c r="Z32" i="79"/>
  <c r="Z33" i="79"/>
  <c r="Z34" i="79"/>
  <c r="Z35" i="79"/>
  <c r="Z36" i="79"/>
  <c r="Z37" i="79"/>
  <c r="Z38" i="79"/>
  <c r="Z39" i="79"/>
  <c r="Z40" i="79"/>
  <c r="Z41" i="79"/>
  <c r="Z42" i="79"/>
  <c r="Z43" i="79"/>
  <c r="Z44" i="79"/>
  <c r="Z45" i="79"/>
  <c r="Z46" i="79"/>
  <c r="Z47" i="79"/>
  <c r="Z48" i="79"/>
  <c r="Z49" i="79"/>
  <c r="Z50" i="79"/>
  <c r="Z51" i="79"/>
  <c r="Z52" i="79"/>
  <c r="Z53" i="79"/>
  <c r="Z54" i="79"/>
  <c r="Z55" i="79"/>
  <c r="Z56" i="79"/>
  <c r="Z57" i="79"/>
  <c r="Z58" i="79"/>
  <c r="Z59" i="79"/>
  <c r="Z60" i="79"/>
  <c r="Z61" i="79"/>
  <c r="Z62" i="79"/>
  <c r="Z26" i="79"/>
  <c r="Y24" i="79"/>
  <c r="AB24" i="79" s="1"/>
  <c r="Y28" i="79"/>
  <c r="Y32" i="79"/>
  <c r="AB32" i="79" s="1"/>
  <c r="Y45" i="79"/>
  <c r="Y46" i="79"/>
  <c r="Y47" i="79"/>
  <c r="Y48" i="79"/>
  <c r="Y49" i="79"/>
  <c r="Y50" i="79"/>
  <c r="Y51" i="79"/>
  <c r="Y52" i="79"/>
  <c r="Y53" i="79"/>
  <c r="Y54" i="79"/>
  <c r="Y55" i="79"/>
  <c r="Y56" i="79"/>
  <c r="Y57" i="79"/>
  <c r="Y58" i="79"/>
  <c r="Y59" i="79"/>
  <c r="Y60" i="79"/>
  <c r="Y61" i="79"/>
  <c r="Y62" i="79"/>
  <c r="Y63" i="79"/>
  <c r="AB62" i="79" l="1"/>
  <c r="AB58" i="79"/>
  <c r="AB54" i="79"/>
  <c r="AB50" i="79"/>
  <c r="AB46" i="79"/>
  <c r="AB61" i="79"/>
  <c r="AB57" i="79"/>
  <c r="AB53" i="79"/>
  <c r="AB49" i="79"/>
  <c r="AB45" i="79"/>
  <c r="AB60" i="79"/>
  <c r="AB56" i="79"/>
  <c r="AB52" i="79"/>
  <c r="AB48" i="79"/>
  <c r="AB28" i="79"/>
  <c r="AB59" i="79"/>
  <c r="AB55" i="79"/>
  <c r="AB51" i="79"/>
  <c r="AB47" i="79"/>
  <c r="W42" i="79"/>
  <c r="Y42" i="79"/>
  <c r="AB42" i="79" s="1"/>
  <c r="W34" i="79"/>
  <c r="Y34" i="79"/>
  <c r="AB34" i="79" s="1"/>
  <c r="W26" i="79"/>
  <c r="Y26" i="79"/>
  <c r="AB26" i="79" s="1"/>
  <c r="W37" i="79"/>
  <c r="Y37" i="79"/>
  <c r="AB37" i="79" s="1"/>
  <c r="W29" i="79"/>
  <c r="Y29" i="79"/>
  <c r="AB29" i="79" s="1"/>
  <c r="W44" i="79"/>
  <c r="Y44" i="79"/>
  <c r="AB44" i="79" s="1"/>
  <c r="W40" i="79"/>
  <c r="Y40" i="79"/>
  <c r="AB40" i="79" s="1"/>
  <c r="W36" i="79"/>
  <c r="Y36" i="79"/>
  <c r="AB36" i="79" s="1"/>
  <c r="W38" i="79"/>
  <c r="Y38" i="79"/>
  <c r="AB38" i="79" s="1"/>
  <c r="W30" i="79"/>
  <c r="Y30" i="79"/>
  <c r="AB30" i="79" s="1"/>
  <c r="W22" i="79"/>
  <c r="Y22" i="79"/>
  <c r="AB22" i="79" s="1"/>
  <c r="W41" i="79"/>
  <c r="Y41" i="79"/>
  <c r="AB41" i="79" s="1"/>
  <c r="W33" i="79"/>
  <c r="Y33" i="79"/>
  <c r="AB33" i="79" s="1"/>
  <c r="W25" i="79"/>
  <c r="Y25" i="79"/>
  <c r="AB25" i="79" s="1"/>
  <c r="W23" i="79"/>
  <c r="Y23" i="79"/>
  <c r="AB23" i="79" s="1"/>
  <c r="W43" i="79"/>
  <c r="Y43" i="79"/>
  <c r="AB43" i="79" s="1"/>
  <c r="W39" i="79"/>
  <c r="Y39" i="79"/>
  <c r="AB39" i="79" s="1"/>
  <c r="W35" i="79"/>
  <c r="Y35" i="79"/>
  <c r="AB35" i="79" s="1"/>
  <c r="W31" i="79"/>
  <c r="Y31" i="79"/>
  <c r="AB31" i="79" s="1"/>
  <c r="W27" i="79"/>
  <c r="Y27" i="79"/>
  <c r="AB27" i="79" s="1"/>
  <c r="W32" i="79"/>
  <c r="W28" i="79"/>
  <c r="W24" i="79"/>
  <c r="W45" i="79"/>
  <c r="W60" i="79"/>
  <c r="W56" i="79"/>
  <c r="W52" i="79"/>
  <c r="W48" i="79"/>
  <c r="W59" i="79"/>
  <c r="W55" i="79"/>
  <c r="W51" i="79"/>
  <c r="W47" i="79"/>
  <c r="W62" i="79"/>
  <c r="W58" i="79"/>
  <c r="W54" i="79"/>
  <c r="W50" i="79"/>
  <c r="W46" i="79"/>
  <c r="W61" i="79"/>
  <c r="W57" i="79"/>
  <c r="W53" i="79"/>
  <c r="W49" i="79"/>
  <c r="I60" i="75"/>
  <c r="J60" i="75"/>
  <c r="K60" i="75"/>
  <c r="L60" i="75"/>
  <c r="M60" i="75"/>
  <c r="K26" i="75"/>
  <c r="J22" i="75"/>
  <c r="J27" i="75"/>
  <c r="K27" i="75"/>
  <c r="L27" i="75"/>
  <c r="M27" i="75"/>
  <c r="J28" i="75"/>
  <c r="K28" i="75"/>
  <c r="L28" i="75"/>
  <c r="M28" i="75"/>
  <c r="J29" i="75"/>
  <c r="K29" i="75"/>
  <c r="L29" i="75"/>
  <c r="M29" i="75"/>
  <c r="J30" i="75"/>
  <c r="K30" i="75"/>
  <c r="L30" i="75"/>
  <c r="M30" i="75"/>
  <c r="J31" i="75"/>
  <c r="K31" i="75"/>
  <c r="L31" i="75"/>
  <c r="M31" i="75"/>
  <c r="J32" i="75"/>
  <c r="K32" i="75"/>
  <c r="L32" i="75"/>
  <c r="M32" i="75"/>
  <c r="J33" i="75"/>
  <c r="K33" i="75"/>
  <c r="L33" i="75"/>
  <c r="M33" i="75"/>
  <c r="J34" i="75"/>
  <c r="K34" i="75"/>
  <c r="L34" i="75"/>
  <c r="M34" i="75"/>
  <c r="J35" i="75"/>
  <c r="K35" i="75"/>
  <c r="L35" i="75"/>
  <c r="M35" i="75"/>
  <c r="J36" i="75"/>
  <c r="K36" i="75"/>
  <c r="L36" i="75"/>
  <c r="M36" i="75"/>
  <c r="J37" i="75"/>
  <c r="K37" i="75"/>
  <c r="L37" i="75"/>
  <c r="M37" i="75"/>
  <c r="J38" i="75"/>
  <c r="K38" i="75"/>
  <c r="L38" i="75"/>
  <c r="M38" i="75"/>
  <c r="J39" i="75"/>
  <c r="K39" i="75"/>
  <c r="L39" i="75"/>
  <c r="M39" i="75"/>
  <c r="J40" i="75"/>
  <c r="K40" i="75"/>
  <c r="L40" i="75"/>
  <c r="M40" i="75"/>
  <c r="J41" i="75"/>
  <c r="K41" i="75"/>
  <c r="L41" i="75"/>
  <c r="M41" i="75"/>
  <c r="J42" i="75"/>
  <c r="K42" i="75"/>
  <c r="L42" i="75"/>
  <c r="M42" i="75"/>
  <c r="M26" i="75"/>
  <c r="L26" i="75"/>
  <c r="J26" i="75"/>
  <c r="J23" i="75"/>
  <c r="K23" i="75"/>
  <c r="L23" i="75"/>
  <c r="M23" i="75"/>
  <c r="J24" i="75"/>
  <c r="K24" i="75"/>
  <c r="L24" i="75"/>
  <c r="M24" i="75"/>
  <c r="M22" i="75"/>
  <c r="L22" i="75"/>
  <c r="K22" i="75"/>
  <c r="L21" i="75"/>
  <c r="M21" i="75"/>
  <c r="M12" i="75"/>
  <c r="M13" i="75"/>
  <c r="M14" i="75"/>
  <c r="M15" i="75"/>
  <c r="M16" i="75"/>
  <c r="M17" i="75"/>
  <c r="M18" i="75"/>
  <c r="M19" i="75"/>
  <c r="M11" i="75"/>
  <c r="L12" i="75"/>
  <c r="L13" i="75"/>
  <c r="L14" i="75"/>
  <c r="L15" i="75"/>
  <c r="L16" i="75"/>
  <c r="L17" i="75"/>
  <c r="L18" i="75"/>
  <c r="L19" i="75"/>
  <c r="L11" i="75"/>
  <c r="K21" i="75"/>
  <c r="K12" i="75"/>
  <c r="K13" i="75"/>
  <c r="K14" i="75"/>
  <c r="K15" i="75"/>
  <c r="K16" i="75"/>
  <c r="K17" i="75"/>
  <c r="K18" i="75"/>
  <c r="K19" i="75"/>
  <c r="K11" i="75"/>
  <c r="J21" i="75"/>
  <c r="J12" i="75"/>
  <c r="J13" i="75"/>
  <c r="J14" i="75"/>
  <c r="J15" i="75"/>
  <c r="J16" i="75"/>
  <c r="J17" i="75"/>
  <c r="J18" i="75"/>
  <c r="J19" i="75"/>
  <c r="J11" i="75"/>
  <c r="M59" i="75" l="1"/>
  <c r="L59" i="75"/>
  <c r="K59" i="75"/>
  <c r="J59" i="75"/>
  <c r="I59" i="75"/>
  <c r="M58" i="75"/>
  <c r="L58" i="75"/>
  <c r="K58" i="75"/>
  <c r="J58" i="75"/>
  <c r="I58" i="75"/>
  <c r="M57" i="75"/>
  <c r="L57" i="75"/>
  <c r="K57" i="75"/>
  <c r="J57" i="75"/>
  <c r="I57" i="75"/>
  <c r="M56" i="75"/>
  <c r="L56" i="75"/>
  <c r="K56" i="75"/>
  <c r="J56" i="75"/>
  <c r="I56" i="75"/>
  <c r="M55" i="75"/>
  <c r="L55" i="75"/>
  <c r="K55" i="75"/>
  <c r="J55" i="75"/>
  <c r="I55" i="75"/>
  <c r="M54" i="75"/>
  <c r="L54" i="75"/>
  <c r="K54" i="75"/>
  <c r="J54" i="75"/>
  <c r="I54" i="75"/>
  <c r="M53" i="75"/>
  <c r="L53" i="75"/>
  <c r="K53" i="75"/>
  <c r="J53" i="75"/>
  <c r="I53" i="75"/>
  <c r="M52" i="75"/>
  <c r="L52" i="75"/>
  <c r="K52" i="75"/>
  <c r="J52" i="75"/>
  <c r="I52" i="75"/>
  <c r="M51" i="75"/>
  <c r="L51" i="75"/>
  <c r="K51" i="75"/>
  <c r="J51" i="75"/>
  <c r="I51" i="75"/>
  <c r="M50" i="75"/>
  <c r="L50" i="75"/>
  <c r="K50" i="75"/>
  <c r="J50" i="75"/>
  <c r="I50" i="75"/>
  <c r="M48" i="75"/>
  <c r="L48" i="75"/>
  <c r="K48" i="75"/>
  <c r="J48" i="75"/>
  <c r="I48" i="75"/>
  <c r="M47" i="75"/>
  <c r="L47" i="75"/>
  <c r="K47" i="75"/>
  <c r="J47" i="75"/>
  <c r="I47" i="75"/>
  <c r="M46" i="75"/>
  <c r="L46" i="75"/>
  <c r="K46" i="75"/>
  <c r="J46" i="75"/>
  <c r="I46" i="75"/>
  <c r="M45" i="75"/>
  <c r="L45" i="75"/>
  <c r="K45" i="75"/>
  <c r="J45" i="75"/>
  <c r="I45" i="75"/>
  <c r="M44" i="75"/>
  <c r="L44" i="75"/>
  <c r="K44" i="75"/>
  <c r="J44" i="75"/>
  <c r="I44" i="75"/>
  <c r="M43" i="75"/>
  <c r="L43" i="75"/>
  <c r="K43" i="75"/>
  <c r="J43" i="75"/>
  <c r="I43" i="75"/>
  <c r="P60" i="75" l="1"/>
  <c r="Q59" i="75"/>
  <c r="Q60" i="75"/>
  <c r="P59" i="75"/>
  <c r="S60" i="75" l="1"/>
  <c r="Q58" i="75"/>
  <c r="R60" i="75" l="1"/>
  <c r="O60" i="75"/>
  <c r="P58" i="75"/>
  <c r="T60" i="75" l="1"/>
  <c r="Q56" i="75" l="1"/>
  <c r="P56" i="75" l="1"/>
  <c r="O57" i="75" l="1"/>
  <c r="Q55" i="75"/>
  <c r="Q54" i="75"/>
  <c r="AZ7" i="77"/>
  <c r="AZ6" i="77"/>
  <c r="AZ9" i="77"/>
  <c r="AZ5" i="77"/>
  <c r="AZ3" i="77"/>
  <c r="BZ9" i="77"/>
  <c r="BZ7" i="77"/>
  <c r="BZ6" i="77"/>
  <c r="BZ5" i="77"/>
  <c r="BZ4" i="77"/>
  <c r="BZ3" i="77"/>
  <c r="BT9" i="77"/>
  <c r="BS9" i="77"/>
  <c r="BR9" i="77"/>
  <c r="BQ9" i="77"/>
  <c r="BP9" i="77"/>
  <c r="BO9" i="77"/>
  <c r="BT8" i="77"/>
  <c r="BS8" i="77"/>
  <c r="BR8" i="77"/>
  <c r="BQ8" i="77"/>
  <c r="BP8" i="77"/>
  <c r="BO8" i="77"/>
  <c r="BT7" i="77"/>
  <c r="BS7" i="77"/>
  <c r="BR7" i="77"/>
  <c r="BQ7" i="77"/>
  <c r="BP7" i="77"/>
  <c r="BO7" i="77"/>
  <c r="BT6" i="77"/>
  <c r="BS6" i="77"/>
  <c r="BR6" i="77"/>
  <c r="BQ6" i="77"/>
  <c r="BP6" i="77"/>
  <c r="BO6" i="77"/>
  <c r="BT5" i="77"/>
  <c r="BS5" i="77"/>
  <c r="BR5" i="77"/>
  <c r="BQ5" i="77"/>
  <c r="BP5" i="77"/>
  <c r="BO5" i="77"/>
  <c r="BT4" i="77"/>
  <c r="BS4" i="77"/>
  <c r="BR4" i="77"/>
  <c r="BQ4" i="77"/>
  <c r="BP4" i="77"/>
  <c r="BO4" i="77"/>
  <c r="BT3" i="77"/>
  <c r="BS3" i="77"/>
  <c r="BR3" i="77"/>
  <c r="BQ3" i="77"/>
  <c r="BP3" i="77"/>
  <c r="BO3" i="77"/>
  <c r="BO2" i="77"/>
  <c r="BB9" i="77"/>
  <c r="BA9" i="77"/>
  <c r="BB8" i="77"/>
  <c r="BA8" i="77"/>
  <c r="BB7" i="77"/>
  <c r="BA7" i="77"/>
  <c r="BB6" i="77"/>
  <c r="BA6" i="77"/>
  <c r="BB5" i="77"/>
  <c r="BA5" i="77"/>
  <c r="BB4" i="77"/>
  <c r="BA4" i="77"/>
  <c r="BB3" i="77"/>
  <c r="BA3" i="77"/>
  <c r="BT2" i="77"/>
  <c r="AZ8" i="77"/>
  <c r="AZ2" i="77"/>
  <c r="BZ8" i="77"/>
  <c r="BZ2" i="77"/>
  <c r="BB2" i="77"/>
  <c r="BA2" i="77"/>
  <c r="BS2" i="77"/>
  <c r="BR2" i="77"/>
  <c r="BQ2" i="77"/>
  <c r="BP2" i="77"/>
  <c r="S51" i="75"/>
  <c r="AX33" i="77"/>
  <c r="Q33" i="77"/>
  <c r="AX32" i="77"/>
  <c r="Q32" i="77"/>
  <c r="AX37" i="77"/>
  <c r="Q37" i="77"/>
  <c r="AX36" i="77"/>
  <c r="Q36" i="77"/>
  <c r="AX35" i="77"/>
  <c r="Q35" i="77"/>
  <c r="AX34" i="77"/>
  <c r="Q34" i="77"/>
  <c r="AX31" i="77"/>
  <c r="Q31" i="77"/>
  <c r="AX30" i="77"/>
  <c r="Q30" i="77"/>
  <c r="AX29" i="77"/>
  <c r="Q29" i="77"/>
  <c r="AX38" i="77"/>
  <c r="Q38" i="77"/>
  <c r="AN11" i="77"/>
  <c r="AP11" i="77" s="1"/>
  <c r="AM11" i="77"/>
  <c r="AO11" i="77" s="1"/>
  <c r="Q11" i="77"/>
  <c r="AN24" i="77"/>
  <c r="AP24" i="77" s="1"/>
  <c r="AM24" i="77"/>
  <c r="AO24" i="77" s="1"/>
  <c r="Q24" i="77"/>
  <c r="AN6" i="77"/>
  <c r="AP6" i="77" s="1"/>
  <c r="AM6" i="77"/>
  <c r="AO6" i="77" s="1"/>
  <c r="Q6" i="77"/>
  <c r="AN7" i="77"/>
  <c r="AP7" i="77" s="1"/>
  <c r="AM7" i="77"/>
  <c r="AO7" i="77" s="1"/>
  <c r="Q7" i="77"/>
  <c r="AN9" i="77"/>
  <c r="AP9" i="77" s="1"/>
  <c r="AM9" i="77"/>
  <c r="AO9" i="77" s="1"/>
  <c r="Q9" i="77"/>
  <c r="AN23" i="77"/>
  <c r="AP23" i="77" s="1"/>
  <c r="AM23" i="77"/>
  <c r="AO23" i="77" s="1"/>
  <c r="Q23" i="77"/>
  <c r="AN22" i="77"/>
  <c r="AP22" i="77" s="1"/>
  <c r="AM22" i="77"/>
  <c r="AO22" i="77" s="1"/>
  <c r="Q22" i="77"/>
  <c r="AN8" i="77"/>
  <c r="AP8" i="77"/>
  <c r="AM8" i="77"/>
  <c r="AO8" i="77" s="1"/>
  <c r="Q8" i="77"/>
  <c r="AN2" i="77"/>
  <c r="AP2" i="77"/>
  <c r="AM2" i="77"/>
  <c r="AO2" i="77" s="1"/>
  <c r="Q2" i="77"/>
  <c r="AN52" i="77"/>
  <c r="AP52" i="77"/>
  <c r="AM52" i="77"/>
  <c r="AO52" i="77"/>
  <c r="AH52" i="77"/>
  <c r="Q52" i="77"/>
  <c r="AN51" i="77"/>
  <c r="AP51" i="77"/>
  <c r="AM51" i="77"/>
  <c r="AO51" i="77"/>
  <c r="AH51" i="77"/>
  <c r="Q51" i="77"/>
  <c r="AN50" i="77"/>
  <c r="AP50" i="77"/>
  <c r="AM50" i="77"/>
  <c r="AO50" i="77"/>
  <c r="AH50" i="77"/>
  <c r="Q50" i="77"/>
  <c r="AN49" i="77"/>
  <c r="AP49" i="77" s="1"/>
  <c r="AM49" i="77"/>
  <c r="AO49" i="77" s="1"/>
  <c r="AH49" i="77"/>
  <c r="Q49" i="77"/>
  <c r="AN48" i="77"/>
  <c r="AP48" i="77"/>
  <c r="AM48" i="77"/>
  <c r="AO48" i="77"/>
  <c r="AH48" i="77"/>
  <c r="Q48" i="77"/>
  <c r="AN47" i="77"/>
  <c r="AP47" i="77" s="1"/>
  <c r="AM47" i="77"/>
  <c r="AO47" i="77" s="1"/>
  <c r="Q47" i="77"/>
  <c r="AN46" i="77"/>
  <c r="AP46" i="77" s="1"/>
  <c r="AM46" i="77"/>
  <c r="AO46" i="77" s="1"/>
  <c r="Q46" i="77"/>
  <c r="AN45" i="77"/>
  <c r="AP45" i="77" s="1"/>
  <c r="AM45" i="77"/>
  <c r="AO45" i="77" s="1"/>
  <c r="Q45" i="77"/>
  <c r="AN44" i="77"/>
  <c r="AP44" i="77" s="1"/>
  <c r="AM44" i="77"/>
  <c r="AO44" i="77" s="1"/>
  <c r="Q44" i="77"/>
  <c r="AN43" i="77"/>
  <c r="AP43" i="77" s="1"/>
  <c r="AM43" i="77"/>
  <c r="AO43" i="77" s="1"/>
  <c r="Q43" i="77"/>
  <c r="AN42" i="77"/>
  <c r="AP42" i="77" s="1"/>
  <c r="AM42" i="77"/>
  <c r="AO42" i="77" s="1"/>
  <c r="Q42" i="77"/>
  <c r="AN41" i="77"/>
  <c r="AP41" i="77" s="1"/>
  <c r="AM41" i="77"/>
  <c r="AO41" i="77" s="1"/>
  <c r="Q41" i="77"/>
  <c r="AN40" i="77"/>
  <c r="AP40" i="77" s="1"/>
  <c r="AM40" i="77"/>
  <c r="AO40" i="77" s="1"/>
  <c r="Q40" i="77"/>
  <c r="AN39" i="77"/>
  <c r="AP39" i="77" s="1"/>
  <c r="AM39" i="77"/>
  <c r="AO39" i="77" s="1"/>
  <c r="Q39" i="77"/>
  <c r="AN10" i="77"/>
  <c r="AP10" i="77" s="1"/>
  <c r="AM10" i="77"/>
  <c r="AO10" i="77" s="1"/>
  <c r="Q10" i="77"/>
  <c r="AN28" i="77"/>
  <c r="AP28" i="77" s="1"/>
  <c r="AM28" i="77"/>
  <c r="AO28" i="77" s="1"/>
  <c r="Q28" i="77"/>
  <c r="AN27" i="77"/>
  <c r="AP27" i="77" s="1"/>
  <c r="AM27" i="77"/>
  <c r="AO27" i="77" s="1"/>
  <c r="Q27" i="77"/>
  <c r="AN26" i="77"/>
  <c r="AP26" i="77" s="1"/>
  <c r="AM26" i="77"/>
  <c r="AO26" i="77" s="1"/>
  <c r="Q26" i="77"/>
  <c r="AN25" i="77"/>
  <c r="AP25" i="77" s="1"/>
  <c r="AM25" i="77"/>
  <c r="AO25" i="77" s="1"/>
  <c r="Q25" i="77"/>
  <c r="AN21" i="77"/>
  <c r="AP21" i="77"/>
  <c r="AM21" i="77"/>
  <c r="AO21" i="77" s="1"/>
  <c r="Q21" i="77"/>
  <c r="AN20" i="77"/>
  <c r="AP20" i="77" s="1"/>
  <c r="AM20" i="77"/>
  <c r="AO20" i="77" s="1"/>
  <c r="Q20" i="77"/>
  <c r="AN19" i="77"/>
  <c r="AP19" i="77" s="1"/>
  <c r="AM19" i="77"/>
  <c r="AO19" i="77" s="1"/>
  <c r="AN18" i="77"/>
  <c r="AP18" i="77" s="1"/>
  <c r="AM18" i="77"/>
  <c r="AO18" i="77"/>
  <c r="AN17" i="77"/>
  <c r="AP17" i="77" s="1"/>
  <c r="AM17" i="77"/>
  <c r="AO17" i="77" s="1"/>
  <c r="AQ17" i="77" s="1"/>
  <c r="AX17" i="77" s="1"/>
  <c r="AN15" i="77"/>
  <c r="AP15" i="77" s="1"/>
  <c r="AM15" i="77"/>
  <c r="AO15" i="77" s="1"/>
  <c r="AN14" i="77"/>
  <c r="AP14" i="77" s="1"/>
  <c r="AM14" i="77"/>
  <c r="AO14" i="77" s="1"/>
  <c r="AN16" i="77"/>
  <c r="AP16" i="77" s="1"/>
  <c r="AM16" i="77"/>
  <c r="AO16" i="77"/>
  <c r="AQ16" i="77" s="1"/>
  <c r="AX16" i="77" s="1"/>
  <c r="AN13" i="77"/>
  <c r="AP13" i="77" s="1"/>
  <c r="AM13" i="77"/>
  <c r="AO13" i="77" s="1"/>
  <c r="AQ13" i="77" s="1"/>
  <c r="AX13" i="77" s="1"/>
  <c r="AN12" i="77"/>
  <c r="AP12" i="77" s="1"/>
  <c r="AM12" i="77"/>
  <c r="AO12" i="77" s="1"/>
  <c r="AQ12" i="77" s="1"/>
  <c r="AX12" i="77" s="1"/>
  <c r="AN5" i="77"/>
  <c r="AP5" i="77" s="1"/>
  <c r="AM5" i="77"/>
  <c r="AO5" i="77" s="1"/>
  <c r="Q5" i="77"/>
  <c r="AN3" i="77"/>
  <c r="AP3" i="77" s="1"/>
  <c r="AM3" i="77"/>
  <c r="AO3" i="77" s="1"/>
  <c r="Q3" i="77"/>
  <c r="AN4" i="77"/>
  <c r="AP4" i="77" s="1"/>
  <c r="AM4" i="77"/>
  <c r="AO4" i="77" s="1"/>
  <c r="Q4" i="77"/>
  <c r="AQ5" i="77"/>
  <c r="AX5" i="77" s="1"/>
  <c r="S40" i="75"/>
  <c r="Q11" i="75"/>
  <c r="Q12" i="75"/>
  <c r="Q13" i="75"/>
  <c r="Q14" i="75"/>
  <c r="Q15" i="75"/>
  <c r="Q16" i="75"/>
  <c r="Q17" i="75"/>
  <c r="Q18" i="75"/>
  <c r="Q19" i="75"/>
  <c r="Q20" i="75"/>
  <c r="Q21" i="75"/>
  <c r="Q22" i="75"/>
  <c r="Q23" i="75"/>
  <c r="P12" i="75"/>
  <c r="P14" i="75"/>
  <c r="P16" i="75"/>
  <c r="P18" i="75"/>
  <c r="S34" i="75"/>
  <c r="S33" i="75"/>
  <c r="S17" i="75"/>
  <c r="S13" i="75"/>
  <c r="AQ10" i="77" l="1"/>
  <c r="AX10" i="77" s="1"/>
  <c r="AQ3" i="77"/>
  <c r="AX3" i="77" s="1"/>
  <c r="AQ21" i="77"/>
  <c r="AX21" i="77" s="1"/>
  <c r="AQ45" i="77"/>
  <c r="AX45" i="77" s="1"/>
  <c r="AQ2" i="77"/>
  <c r="AX2" i="77" s="1"/>
  <c r="AQ20" i="77"/>
  <c r="AX20" i="77" s="1"/>
  <c r="AQ50" i="77"/>
  <c r="AX50" i="77" s="1"/>
  <c r="AQ52" i="77"/>
  <c r="AX52" i="77" s="1"/>
  <c r="AQ24" i="77"/>
  <c r="AX24" i="77" s="1"/>
  <c r="AQ47" i="77"/>
  <c r="AX47" i="77" s="1"/>
  <c r="S19" i="75"/>
  <c r="S12" i="75"/>
  <c r="S14" i="75"/>
  <c r="S20" i="75"/>
  <c r="R18" i="75"/>
  <c r="S15" i="75"/>
  <c r="S16" i="75"/>
  <c r="S22" i="75"/>
  <c r="S11" i="75"/>
  <c r="R19" i="75"/>
  <c r="S21" i="75"/>
  <c r="R21" i="75"/>
  <c r="S24" i="75"/>
  <c r="S31" i="75"/>
  <c r="R28" i="75"/>
  <c r="S30" i="75"/>
  <c r="S32" i="75"/>
  <c r="R34" i="75"/>
  <c r="S26" i="75"/>
  <c r="S36" i="75"/>
  <c r="S38" i="75"/>
  <c r="AQ26" i="77"/>
  <c r="AX26" i="77" s="1"/>
  <c r="AQ41" i="77"/>
  <c r="AX41" i="77" s="1"/>
  <c r="AQ49" i="77"/>
  <c r="AX49" i="77" s="1"/>
  <c r="AQ11" i="77"/>
  <c r="AX11" i="77" s="1"/>
  <c r="S44" i="75"/>
  <c r="S28" i="75"/>
  <c r="S23" i="75"/>
  <c r="P20" i="75"/>
  <c r="P34" i="75"/>
  <c r="S39" i="75"/>
  <c r="Q43" i="75"/>
  <c r="R52" i="75"/>
  <c r="S18" i="75"/>
  <c r="S25" i="75"/>
  <c r="R32" i="75"/>
  <c r="R26" i="75"/>
  <c r="Q28" i="75"/>
  <c r="S35" i="75"/>
  <c r="AQ48" i="77"/>
  <c r="AX48" i="77" s="1"/>
  <c r="AQ7" i="77"/>
  <c r="AX7" i="77" s="1"/>
  <c r="S53" i="75"/>
  <c r="R51" i="75"/>
  <c r="S27" i="75"/>
  <c r="S29" i="75"/>
  <c r="R30" i="75"/>
  <c r="Q32" i="75"/>
  <c r="Q33" i="75"/>
  <c r="R36" i="75"/>
  <c r="R40" i="75"/>
  <c r="AQ18" i="77"/>
  <c r="AX18" i="77" s="1"/>
  <c r="AQ27" i="77"/>
  <c r="AX27" i="77" s="1"/>
  <c r="AQ42" i="77"/>
  <c r="AX42" i="77" s="1"/>
  <c r="AQ51" i="77"/>
  <c r="AX51" i="77" s="1"/>
  <c r="AQ23" i="77"/>
  <c r="AX23" i="77" s="1"/>
  <c r="P40" i="75"/>
  <c r="S48" i="75"/>
  <c r="O51" i="75"/>
  <c r="Q29" i="75"/>
  <c r="R35" i="75"/>
  <c r="Q35" i="75"/>
  <c r="P19" i="75"/>
  <c r="P15" i="75"/>
  <c r="P11" i="75"/>
  <c r="AQ43" i="77"/>
  <c r="AX43" i="77" s="1"/>
  <c r="AQ44" i="77"/>
  <c r="AX44" i="77" s="1"/>
  <c r="AQ46" i="77"/>
  <c r="AX46" i="77" s="1"/>
  <c r="S41" i="75"/>
  <c r="P39" i="75"/>
  <c r="Q42" i="75"/>
  <c r="Q47" i="75"/>
  <c r="P55" i="75"/>
  <c r="S43" i="75"/>
  <c r="R47" i="75"/>
  <c r="P44" i="75"/>
  <c r="S59" i="75"/>
  <c r="S56" i="75"/>
  <c r="S50" i="75"/>
  <c r="P26" i="75"/>
  <c r="P24" i="75"/>
  <c r="S37" i="75"/>
  <c r="P37" i="75"/>
  <c r="P36" i="75"/>
  <c r="P17" i="75"/>
  <c r="P13" i="75"/>
  <c r="AQ22" i="77"/>
  <c r="AX22" i="77" s="1"/>
  <c r="AQ6" i="77"/>
  <c r="AX6" i="77" s="1"/>
  <c r="S45" i="75"/>
  <c r="P45" i="75"/>
  <c r="S47" i="75"/>
  <c r="S58" i="75"/>
  <c r="S55" i="75"/>
  <c r="S52" i="75"/>
  <c r="P50" i="75"/>
  <c r="Q51" i="75"/>
  <c r="Q52" i="75"/>
  <c r="P54" i="75"/>
  <c r="S42" i="75"/>
  <c r="R42" i="75"/>
  <c r="R43" i="75"/>
  <c r="Q41" i="75"/>
  <c r="Q38" i="75"/>
  <c r="R44" i="75"/>
  <c r="S46" i="75"/>
  <c r="R46" i="75"/>
  <c r="S57" i="75"/>
  <c r="S54" i="75"/>
  <c r="S49" i="75"/>
  <c r="R59" i="75"/>
  <c r="P42" i="75"/>
  <c r="O43" i="75"/>
  <c r="R48" i="75"/>
  <c r="R13" i="75"/>
  <c r="R20" i="75"/>
  <c r="Q39" i="75"/>
  <c r="R12" i="75"/>
  <c r="R15" i="75"/>
  <c r="R17" i="75"/>
  <c r="R25" i="75"/>
  <c r="R31" i="75"/>
  <c r="R45" i="75"/>
  <c r="R49" i="75"/>
  <c r="R27" i="75"/>
  <c r="R37" i="75"/>
  <c r="R41" i="75"/>
  <c r="R50" i="75"/>
  <c r="R11" i="75"/>
  <c r="R14" i="75"/>
  <c r="R16" i="75"/>
  <c r="R22" i="75"/>
  <c r="R29" i="75"/>
  <c r="R23" i="75"/>
  <c r="R38" i="75"/>
  <c r="P43" i="75"/>
  <c r="Q30" i="75"/>
  <c r="P33" i="75"/>
  <c r="Q46" i="75"/>
  <c r="Q45" i="75"/>
  <c r="Q48" i="75"/>
  <c r="P51" i="75"/>
  <c r="P27" i="75"/>
  <c r="Q31" i="75"/>
  <c r="P35" i="75"/>
  <c r="P48" i="75"/>
  <c r="Q37" i="75"/>
  <c r="Q50" i="75"/>
  <c r="Q26" i="75"/>
  <c r="Q36" i="75"/>
  <c r="P47" i="75"/>
  <c r="O50" i="75"/>
  <c r="O45" i="75"/>
  <c r="O36" i="75"/>
  <c r="O40" i="75"/>
  <c r="O29" i="75"/>
  <c r="O25" i="75"/>
  <c r="O21" i="75"/>
  <c r="O28" i="75"/>
  <c r="O24" i="75"/>
  <c r="O16" i="75"/>
  <c r="O37" i="75"/>
  <c r="O41" i="75"/>
  <c r="O31" i="75"/>
  <c r="O27" i="75"/>
  <c r="O23" i="75"/>
  <c r="O15" i="75"/>
  <c r="O11" i="75"/>
  <c r="O34" i="75"/>
  <c r="O38" i="75"/>
  <c r="O42" i="75"/>
  <c r="O30" i="75"/>
  <c r="O26" i="75"/>
  <c r="O22" i="75"/>
  <c r="O14" i="75"/>
  <c r="O35" i="75"/>
  <c r="AQ8" i="77"/>
  <c r="AX8" i="77" s="1"/>
  <c r="AQ9" i="77"/>
  <c r="AX9" i="77" s="1"/>
  <c r="AQ4" i="77"/>
  <c r="AX4" i="77" s="1"/>
  <c r="AQ14" i="77"/>
  <c r="AX14" i="77" s="1"/>
  <c r="AQ19" i="77"/>
  <c r="AX19" i="77" s="1"/>
  <c r="AQ25" i="77"/>
  <c r="AX25" i="77" s="1"/>
  <c r="AQ40" i="77"/>
  <c r="AX40" i="77" s="1"/>
  <c r="AQ15" i="77"/>
  <c r="AX15" i="77" s="1"/>
  <c r="AQ28" i="77"/>
  <c r="AX28" i="77" s="1"/>
  <c r="AQ39" i="77"/>
  <c r="AX39" i="77" s="1"/>
  <c r="T43" i="75" l="1"/>
  <c r="O52" i="75"/>
  <c r="Q44" i="75"/>
  <c r="T37" i="75"/>
  <c r="O46" i="75"/>
  <c r="P52" i="75"/>
  <c r="T42" i="75"/>
  <c r="P49" i="75"/>
  <c r="T45" i="75"/>
  <c r="O47" i="75"/>
  <c r="T47" i="75" s="1"/>
  <c r="T51" i="75"/>
  <c r="O44" i="75"/>
  <c r="Q34" i="75"/>
  <c r="T34" i="75" s="1"/>
  <c r="R33" i="75"/>
  <c r="R54" i="75"/>
  <c r="P23" i="75"/>
  <c r="T23" i="75" s="1"/>
  <c r="P31" i="75"/>
  <c r="T31" i="75" s="1"/>
  <c r="Q24" i="75"/>
  <c r="T14" i="75"/>
  <c r="P46" i="75"/>
  <c r="T46" i="75" s="1"/>
  <c r="P41" i="75"/>
  <c r="R24" i="75"/>
  <c r="Q40" i="75"/>
  <c r="T40" i="75" s="1"/>
  <c r="P53" i="75"/>
  <c r="R55" i="75"/>
  <c r="P30" i="75"/>
  <c r="T30" i="75" s="1"/>
  <c r="R39" i="75"/>
  <c r="Q27" i="75"/>
  <c r="T27" i="75" s="1"/>
  <c r="P25" i="75"/>
  <c r="R53" i="75"/>
  <c r="Q49" i="75"/>
  <c r="P32" i="75"/>
  <c r="R56" i="75"/>
  <c r="P28" i="75"/>
  <c r="T28" i="75" s="1"/>
  <c r="P21" i="75"/>
  <c r="T21" i="75" s="1"/>
  <c r="O39" i="75"/>
  <c r="T50" i="75"/>
  <c r="R57" i="75"/>
  <c r="P38" i="75"/>
  <c r="T38" i="75" s="1"/>
  <c r="T11" i="75"/>
  <c r="T41" i="75"/>
  <c r="Q57" i="75"/>
  <c r="Q53" i="75"/>
  <c r="R58" i="75"/>
  <c r="P29" i="75"/>
  <c r="T29" i="75" s="1"/>
  <c r="P22" i="75"/>
  <c r="T22" i="75" s="1"/>
  <c r="Q25" i="75"/>
  <c r="T25" i="75" s="1"/>
  <c r="T15" i="75"/>
  <c r="T36" i="75"/>
  <c r="T16" i="75"/>
  <c r="O17" i="75"/>
  <c r="T17" i="75" s="1"/>
  <c r="O19" i="75"/>
  <c r="T19" i="75" s="1"/>
  <c r="O33" i="75"/>
  <c r="T33" i="75" s="1"/>
  <c r="O18" i="75"/>
  <c r="T18" i="75" s="1"/>
  <c r="O12" i="75"/>
  <c r="T12" i="75" s="1"/>
  <c r="O20" i="75"/>
  <c r="T20" i="75" s="1"/>
  <c r="O32" i="75"/>
  <c r="O13" i="75"/>
  <c r="T13" i="75" s="1"/>
  <c r="T35" i="75"/>
  <c r="T26" i="75"/>
  <c r="O49" i="75"/>
  <c r="T32" i="75" l="1"/>
  <c r="T49" i="75"/>
  <c r="T44" i="75"/>
  <c r="T24" i="75"/>
  <c r="T39" i="75"/>
  <c r="O54" i="75"/>
  <c r="T54" i="75" s="1"/>
  <c r="P57" i="75"/>
  <c r="T57" i="75" s="1"/>
  <c r="O59" i="75"/>
  <c r="T59" i="75" s="1"/>
  <c r="O53" i="75"/>
  <c r="T53" i="75" s="1"/>
  <c r="O48" i="75"/>
  <c r="T48" i="75" s="1"/>
  <c r="O58" i="75"/>
  <c r="T58" i="75" s="1"/>
  <c r="T52" i="75"/>
  <c r="O56" i="75"/>
  <c r="T56" i="75" s="1"/>
  <c r="O55" i="75"/>
  <c r="T55" i="75" s="1"/>
  <c r="W63" i="79"/>
  <c r="Z63" i="79"/>
  <c r="AB63" i="7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Fernando Arroyo Coloma</author>
  </authors>
  <commentList>
    <comment ref="O39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 xml:space="preserve">Máximo Valor medio registrado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O40" authorId="0" shapeId="0" xr:uid="{00000000-0006-0000-0400-000002000000}">
      <text>
        <r>
          <rPr>
            <b/>
            <sz val="9"/>
            <color indexed="81"/>
            <rFont val="Tahoma"/>
            <family val="2"/>
          </rPr>
          <t>Máximo Valor medio registrado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O41" authorId="0" shapeId="0" xr:uid="{00000000-0006-0000-0400-000003000000}">
      <text>
        <r>
          <rPr>
            <b/>
            <sz val="9"/>
            <color indexed="81"/>
            <rFont val="Tahoma"/>
            <family val="2"/>
          </rPr>
          <t>Máximo Valor medio registrado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O42" authorId="0" shapeId="0" xr:uid="{00000000-0006-0000-0400-000004000000}">
      <text>
        <r>
          <rPr>
            <b/>
            <sz val="9"/>
            <color indexed="81"/>
            <rFont val="Tahoma"/>
            <family val="2"/>
          </rPr>
          <t>Máximo Valor medio registrado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O43" authorId="0" shapeId="0" xr:uid="{00000000-0006-0000-0400-000005000000}">
      <text>
        <r>
          <rPr>
            <b/>
            <sz val="9"/>
            <color indexed="81"/>
            <rFont val="Tahoma"/>
            <family val="2"/>
          </rPr>
          <t>Máximo Valor medio registrado</t>
        </r>
      </text>
    </comment>
    <comment ref="O44" authorId="0" shapeId="0" xr:uid="{00000000-0006-0000-0400-000006000000}">
      <text>
        <r>
          <rPr>
            <b/>
            <sz val="9"/>
            <color indexed="81"/>
            <rFont val="Tahoma"/>
            <family val="2"/>
          </rPr>
          <t>Máximo Valor medio registrado</t>
        </r>
      </text>
    </comment>
    <comment ref="O45" authorId="0" shapeId="0" xr:uid="{00000000-0006-0000-0400-000007000000}">
      <text>
        <r>
          <rPr>
            <b/>
            <sz val="9"/>
            <color indexed="81"/>
            <rFont val="Tahoma"/>
            <family val="2"/>
          </rPr>
          <t>Máximo Valor medio registrado</t>
        </r>
      </text>
    </comment>
    <comment ref="O46" authorId="0" shapeId="0" xr:uid="{00000000-0006-0000-0400-000008000000}">
      <text>
        <r>
          <rPr>
            <b/>
            <sz val="9"/>
            <color indexed="81"/>
            <rFont val="Tahoma"/>
            <family val="2"/>
          </rPr>
          <t>Máximo Valor medio registrado</t>
        </r>
      </text>
    </comment>
    <comment ref="O47" authorId="0" shapeId="0" xr:uid="{00000000-0006-0000-0400-000009000000}">
      <text>
        <r>
          <rPr>
            <b/>
            <sz val="9"/>
            <color indexed="81"/>
            <rFont val="Tahoma"/>
            <family val="2"/>
          </rPr>
          <t>Máximo Valor medio registrado</t>
        </r>
      </text>
    </comment>
    <comment ref="O48" authorId="0" shapeId="0" xr:uid="{00000000-0006-0000-0400-00000A000000}">
      <text>
        <r>
          <rPr>
            <b/>
            <sz val="9"/>
            <color indexed="81"/>
            <rFont val="Tahoma"/>
            <family val="2"/>
          </rPr>
          <t>Máximo Valor medio registrado</t>
        </r>
      </text>
    </comment>
    <comment ref="O49" authorId="0" shapeId="0" xr:uid="{00000000-0006-0000-0400-00000B000000}">
      <text>
        <r>
          <rPr>
            <b/>
            <sz val="9"/>
            <color indexed="81"/>
            <rFont val="Tahoma"/>
            <family val="2"/>
          </rPr>
          <t>Máximo Valor medio registrado</t>
        </r>
      </text>
    </comment>
    <comment ref="O50" authorId="0" shapeId="0" xr:uid="{00000000-0006-0000-0400-00000C000000}">
      <text>
        <r>
          <rPr>
            <b/>
            <sz val="9"/>
            <color indexed="81"/>
            <rFont val="Tahoma"/>
            <family val="2"/>
          </rPr>
          <t>Máximo Valor medio registrado</t>
        </r>
      </text>
    </comment>
    <comment ref="O51" authorId="0" shapeId="0" xr:uid="{00000000-0006-0000-0400-00000D000000}">
      <text>
        <r>
          <rPr>
            <b/>
            <sz val="9"/>
            <color indexed="81"/>
            <rFont val="Tahoma"/>
            <family val="2"/>
          </rPr>
          <t>Máximo Valor medio registrado</t>
        </r>
      </text>
    </comment>
    <comment ref="O52" authorId="0" shapeId="0" xr:uid="{00000000-0006-0000-0400-00000E000000}">
      <text>
        <r>
          <rPr>
            <b/>
            <sz val="9"/>
            <color indexed="81"/>
            <rFont val="Tahoma"/>
            <family val="2"/>
          </rPr>
          <t>Máximo Valor medio registrado</t>
        </r>
      </text>
    </comment>
  </commentList>
</comments>
</file>

<file path=xl/sharedStrings.xml><?xml version="1.0" encoding="utf-8"?>
<sst xmlns="http://schemas.openxmlformats.org/spreadsheetml/2006/main" count="1487" uniqueCount="427">
  <si>
    <t>NOMBRE DEL TITULAR DEL DERECHO</t>
  </si>
  <si>
    <t>RUT</t>
  </si>
  <si>
    <t>NOMBRE DEL POZO</t>
  </si>
  <si>
    <t>COORDENADA UTM NORTE (M)</t>
  </si>
  <si>
    <t>COORDENADA UTM ESTE (M)</t>
  </si>
  <si>
    <t>TIPO DE DERECHO</t>
  </si>
  <si>
    <t>EJERCICIO DEL DERECHO</t>
  </si>
  <si>
    <t>CAUDAL OTORGADO</t>
  </si>
  <si>
    <t>UNIDAD DE CAUDAL</t>
  </si>
  <si>
    <t>CBR FOJAS</t>
  </si>
  <si>
    <t>CBR AÑO</t>
  </si>
  <si>
    <t>BOMBA MARCA</t>
  </si>
  <si>
    <t>BOMBA MODELO</t>
  </si>
  <si>
    <t>BOMBA POTENCIA</t>
  </si>
  <si>
    <t>BOMBA PROFUNDIDAD</t>
  </si>
  <si>
    <t xml:space="preserve">UNIDAD RESOLUTIVA </t>
  </si>
  <si>
    <t>ESTADO DEL POZO</t>
  </si>
  <si>
    <t>REGIÓN</t>
  </si>
  <si>
    <t>VOLUMEN ANUAL (m3/AÑO)</t>
  </si>
  <si>
    <t>CBR NÚMERO</t>
  </si>
  <si>
    <t>NUMERO RESOLUCIÓN APRUEBA MEDIDOR</t>
  </si>
  <si>
    <t>POZÓMETRO</t>
  </si>
  <si>
    <t>BOMBA DIÁMETRO DE SALIDA</t>
  </si>
  <si>
    <t>COTA DEL TERRENO (msnm)</t>
  </si>
  <si>
    <t>PROVISIONAL</t>
  </si>
  <si>
    <t>SCM MINERA LUMINA COPPER CHILE</t>
  </si>
  <si>
    <t>Aguas subterraneas de uso consuntivo</t>
  </si>
  <si>
    <t>Permanente y continuo</t>
  </si>
  <si>
    <t>99.531.960-8</t>
  </si>
  <si>
    <t>D.G.A. Región de Atacama</t>
  </si>
  <si>
    <t>En uso</t>
  </si>
  <si>
    <t>KSB</t>
  </si>
  <si>
    <t>UPA 200B 80/6 + UMA 200D 37/21</t>
  </si>
  <si>
    <t>de Copiapo</t>
  </si>
  <si>
    <t>UPA 150C 60/9 + UMA 150D 18/21</t>
  </si>
  <si>
    <t>WP-01</t>
  </si>
  <si>
    <t>WP-02</t>
  </si>
  <si>
    <t>UPA 100N 18/20 + UMA 150D 18/21</t>
  </si>
  <si>
    <t>UPA 200B 80/3+UMA 150D 22/21</t>
  </si>
  <si>
    <t>UPA 150 C 30/7 + UMA 150D 7/21</t>
  </si>
  <si>
    <t>51 [m]</t>
  </si>
  <si>
    <t>De Copiapo</t>
  </si>
  <si>
    <t>En Uso</t>
  </si>
  <si>
    <t>UPA 150C 60/8 + UMA 150D 18/21</t>
  </si>
  <si>
    <t>UPA 250C 150/3e + UMA 200d 55/21</t>
  </si>
  <si>
    <t>UPA250C 250/3a + UMA 200D 75/21</t>
  </si>
  <si>
    <t>ATACAMA</t>
  </si>
  <si>
    <t>E10S50/4B</t>
  </si>
  <si>
    <t>Caprari</t>
  </si>
  <si>
    <t>E10S50/4b</t>
  </si>
  <si>
    <t>PDB-1</t>
  </si>
  <si>
    <t>161 Vta</t>
  </si>
  <si>
    <t>UPA 300-94/2a+UMA 250D 110/21</t>
  </si>
  <si>
    <t>En desuso</t>
  </si>
  <si>
    <t>PEL-1</t>
  </si>
  <si>
    <t>UPA 250C-150/2a + UMA 150D 26/21</t>
  </si>
  <si>
    <t>UPA 300-94/3a + UMA 250D 132/21</t>
  </si>
  <si>
    <t>UPA 200B 80/8 + UMA 200D 55/21</t>
  </si>
  <si>
    <t>PPR-1</t>
  </si>
  <si>
    <t>PR-01</t>
  </si>
  <si>
    <t>PNI-1</t>
  </si>
  <si>
    <t>P0B-08B</t>
  </si>
  <si>
    <t>POB-07A</t>
  </si>
  <si>
    <t>PBB-01</t>
  </si>
  <si>
    <t>l/s</t>
  </si>
  <si>
    <t>BRW-01</t>
  </si>
  <si>
    <t>BRW-02</t>
  </si>
  <si>
    <t>PBC-08</t>
  </si>
  <si>
    <t>CRW-02</t>
  </si>
  <si>
    <t>CRW-01</t>
  </si>
  <si>
    <t>PBC-02</t>
  </si>
  <si>
    <t>PBC-06</t>
  </si>
  <si>
    <t>S 100D-12/25 DN 100 5,5</t>
  </si>
  <si>
    <t>RE-2</t>
  </si>
  <si>
    <t>RE-3</t>
  </si>
  <si>
    <t>STAIRS</t>
  </si>
  <si>
    <t>SP300-6</t>
  </si>
  <si>
    <t>20 [HP]</t>
  </si>
  <si>
    <t>SP500-5</t>
  </si>
  <si>
    <t>30 [HP]</t>
  </si>
  <si>
    <t>40 [Hp]</t>
  </si>
  <si>
    <t>SUBLINE</t>
  </si>
  <si>
    <t>S48-8</t>
  </si>
  <si>
    <t>15 [Hp]</t>
  </si>
  <si>
    <t>UPA 250C-250/2h + uma 150e 37/22</t>
  </si>
  <si>
    <t>PRLB-01</t>
  </si>
  <si>
    <t>PRLB-02</t>
  </si>
  <si>
    <t>PRLB-03</t>
  </si>
  <si>
    <t>PRLB-04</t>
  </si>
  <si>
    <t>PRLB-05</t>
  </si>
  <si>
    <t>PRLB-06</t>
  </si>
  <si>
    <t>PRLB-07</t>
  </si>
  <si>
    <t>PRLB-08</t>
  </si>
  <si>
    <t>PRLB-09</t>
  </si>
  <si>
    <t>UPA 200B-80/3e</t>
  </si>
  <si>
    <t>UPA 200B-80/4a</t>
  </si>
  <si>
    <t>UPA 150C-48/6 UMA 150E 9/21</t>
  </si>
  <si>
    <t>UPA 150C-30/9 UMA 150E 9/21</t>
  </si>
  <si>
    <t>Shakti Pumps</t>
  </si>
  <si>
    <t>s/i</t>
  </si>
  <si>
    <t>UPA 150C 30/9</t>
  </si>
  <si>
    <t>UPA 150C 60/8</t>
  </si>
  <si>
    <t>S 100D-12/23 DN 100</t>
  </si>
  <si>
    <t>SAER TECSON</t>
  </si>
  <si>
    <t>NX 4-12</t>
  </si>
  <si>
    <t>NX 4-16</t>
  </si>
  <si>
    <t>NX 4-24</t>
  </si>
  <si>
    <t>WE-01</t>
  </si>
  <si>
    <t>WP-03</t>
  </si>
  <si>
    <t>WP-04</t>
  </si>
  <si>
    <t>TECSON PUMP</t>
  </si>
  <si>
    <t>S30-7</t>
  </si>
  <si>
    <t>Derechos 
Vigentes
[l/s]</t>
  </si>
  <si>
    <t>PPO-1  (ID 243)</t>
  </si>
  <si>
    <t>UPA 300-94 + UMA 200D 90/21</t>
  </si>
  <si>
    <t>FECHA</t>
  </si>
  <si>
    <t>UPA 300-94/1 + UMA 200D 90/21</t>
  </si>
  <si>
    <t>CCH-5</t>
  </si>
  <si>
    <t>Res D.G.A. 592/2012</t>
  </si>
  <si>
    <t>Res D.G.A. 575/2012</t>
  </si>
  <si>
    <t>Res D.G.A. 577/2012</t>
  </si>
  <si>
    <t>Res D.G.A. 580/2012</t>
  </si>
  <si>
    <t>Res D.G.A. 589/2012</t>
  </si>
  <si>
    <t>Res D.G.A. 582/2012</t>
  </si>
  <si>
    <t>Res D.G.A. 583/2012</t>
  </si>
  <si>
    <t>Res D.G.A. 584/2012</t>
  </si>
  <si>
    <t>Res D.G.A. 392/2013</t>
  </si>
  <si>
    <t>Res D.G.A. 393/2013</t>
  </si>
  <si>
    <t>Res D.G.A.  42/2014</t>
  </si>
  <si>
    <t>Res D.G.A. 568/2013</t>
  </si>
  <si>
    <t>Res D.G.A.  43/2014</t>
  </si>
  <si>
    <t>Res D.G.A. 579/2013</t>
  </si>
  <si>
    <t>Res D.G.A. 588/2012</t>
  </si>
  <si>
    <t>Res D.G.A. 378/2013</t>
  </si>
  <si>
    <t>Res D.G.A. 574/2012</t>
  </si>
  <si>
    <t>Res D.G.A. 573/2012</t>
  </si>
  <si>
    <t>SIEMENS</t>
  </si>
  <si>
    <t>ENDRESS+HAUSER</t>
  </si>
  <si>
    <t>MEDIDOR DE FLUJO 
Marca</t>
  </si>
  <si>
    <t>PROMAG L</t>
  </si>
  <si>
    <t>PROMAG P</t>
  </si>
  <si>
    <t>PROMAG 53 W 4"
53W1H-HL0B4AC4BAAK</t>
  </si>
  <si>
    <t>PROMAG W
53W1F-HLOB4AC4BAAK</t>
  </si>
  <si>
    <t>PROMAG W
53W2H-HLOB4AC4BAAK</t>
  </si>
  <si>
    <t>PROMAG W
53W80-HM0B4AC4BAAK</t>
  </si>
  <si>
    <t>PROMAG W
53W1H-HL0B4AC4BAAK</t>
  </si>
  <si>
    <t>PROMAG W
53W2H-HL0B4AC4BAAK</t>
  </si>
  <si>
    <t>MAG 3100 
Code 7ME63404PJ132AA2</t>
  </si>
  <si>
    <t>MAG 3100 
Code 7ME63403MJ132AA2</t>
  </si>
  <si>
    <t>MAG 5100W 
Code 7ME65203TJ132AA2</t>
  </si>
  <si>
    <t>MAG 3100 
Code 7ME63402DJ132AA2</t>
  </si>
  <si>
    <t>MAG 5100W 
Order 7ME65203TC132AA1</t>
  </si>
  <si>
    <t xml:space="preserve">MAG 5100W
Order 7ME65203TC132AA1 </t>
  </si>
  <si>
    <t>MAG 3100 
Code 7ME6310-2DJ13-2AA1</t>
  </si>
  <si>
    <t>MAG 5100 
Code 7ME65203TC132AA1</t>
  </si>
  <si>
    <t>MEDIDOR DE FLUJO 
Modelo</t>
  </si>
  <si>
    <t>MEDIDOR DE FLUJO 
Número de serie</t>
  </si>
  <si>
    <t>9300-FE-91566</t>
  </si>
  <si>
    <t xml:space="preserve">054101H410  </t>
  </si>
  <si>
    <t>044601H390</t>
  </si>
  <si>
    <t xml:space="preserve">284302H073 </t>
  </si>
  <si>
    <t>F407B816002</t>
  </si>
  <si>
    <t>125301H093</t>
  </si>
  <si>
    <t>110701H483</t>
  </si>
  <si>
    <t>F907B216002</t>
  </si>
  <si>
    <t>039001H390</t>
  </si>
  <si>
    <t>05471H410</t>
  </si>
  <si>
    <t>025901H460</t>
  </si>
  <si>
    <t>033301H470</t>
  </si>
  <si>
    <t>366402H433</t>
  </si>
  <si>
    <t>057901H420</t>
  </si>
  <si>
    <t>013201H450</t>
  </si>
  <si>
    <t>013701H470</t>
  </si>
  <si>
    <t>031601H470</t>
  </si>
  <si>
    <t>0838740H373</t>
  </si>
  <si>
    <t>314302H124</t>
  </si>
  <si>
    <t>463502H285</t>
  </si>
  <si>
    <t>420702H285</t>
  </si>
  <si>
    <t>145402H145</t>
  </si>
  <si>
    <t>420102H285</t>
  </si>
  <si>
    <t>7ME631323137T420</t>
  </si>
  <si>
    <t>205102H115</t>
  </si>
  <si>
    <t>145302H145</t>
  </si>
  <si>
    <t>141702H114</t>
  </si>
  <si>
    <t>7ME6340-2YJ132AA2</t>
  </si>
  <si>
    <t xml:space="preserve">MAG 3100P
Code N° 7ME63404PJ132AA2  </t>
  </si>
  <si>
    <t>MAG 5100W
Code N° 7ME65204HJ132AA2</t>
  </si>
  <si>
    <t>NUMERO ACTO CONSTITUTIVO 
(RESOLUCIÓN N°)</t>
  </si>
  <si>
    <t>NUMERO ACTO CONSTITUTIVO 
(Fecha)</t>
  </si>
  <si>
    <t>CBR N°</t>
  </si>
  <si>
    <t>73
77</t>
  </si>
  <si>
    <t>129 Vta</t>
  </si>
  <si>
    <t>122 Vta</t>
  </si>
  <si>
    <t>119 Vta</t>
  </si>
  <si>
    <t>128 MLCC 20 l/s
129 MLCC 21 l/s  
130 Vta  MLCC 20 l/s
2 MLCC  5 l/s
18 Vta Alberto Pesenti  5 l/s
18 Vta Juan Pesenti  4 l/s</t>
  </si>
  <si>
    <t>116 vta</t>
  </si>
  <si>
    <t>116 vta
122 vta</t>
  </si>
  <si>
    <t>WGS84/19S</t>
  </si>
  <si>
    <t>DATUM
/USO</t>
  </si>
  <si>
    <t>118 vta</t>
  </si>
  <si>
    <t>PRLB-10</t>
  </si>
  <si>
    <t>PRLB-11</t>
  </si>
  <si>
    <t>PRLB-12</t>
  </si>
  <si>
    <t>PRLB-13</t>
  </si>
  <si>
    <t>PRLB-14</t>
  </si>
  <si>
    <t>123
124
125
2
27
27</t>
  </si>
  <si>
    <t>2008
2008
2008
2015
1989
1989</t>
  </si>
  <si>
    <t>PRD-01</t>
  </si>
  <si>
    <t>PNV-01</t>
  </si>
  <si>
    <t>PNV-02</t>
  </si>
  <si>
    <t>PER-2</t>
  </si>
  <si>
    <t>PAF-1</t>
  </si>
  <si>
    <t>PG</t>
  </si>
  <si>
    <t>DLB-2</t>
  </si>
  <si>
    <t>DLB-1</t>
  </si>
  <si>
    <t>CER-1</t>
  </si>
  <si>
    <t>N° Formulario de Datos</t>
  </si>
  <si>
    <t>Distancia Despues [mm]</t>
  </si>
  <si>
    <t>Diámetro Medidor
[mm]</t>
  </si>
  <si>
    <t>Distancia Antes 
[mm]</t>
  </si>
  <si>
    <t>Requerimiento 
Antes
[mm]</t>
  </si>
  <si>
    <t>Línea de Aire</t>
  </si>
  <si>
    <t>Sensor de Presión</t>
  </si>
  <si>
    <t>Sensor de Flujo</t>
  </si>
  <si>
    <t>Manual Sensor</t>
  </si>
  <si>
    <t>Si</t>
  </si>
  <si>
    <t>YOKOGAWA</t>
  </si>
  <si>
    <t>S5R302245-509</t>
  </si>
  <si>
    <t>S5R302248-509</t>
  </si>
  <si>
    <t>S5R302253-509</t>
  </si>
  <si>
    <t>S5R302250-509</t>
  </si>
  <si>
    <t>S5PA06331-444</t>
  </si>
  <si>
    <t>AXF080G</t>
  </si>
  <si>
    <t>UPA 250C 150/1 + UMA 150 22/21</t>
  </si>
  <si>
    <t>Requerimiento 
Después
[mm]</t>
  </si>
  <si>
    <t>Requerimiento
Antes</t>
  </si>
  <si>
    <t>Requerimiento
Después</t>
  </si>
  <si>
    <t>Requerimiento
Distancias</t>
  </si>
  <si>
    <t>Cumple</t>
  </si>
  <si>
    <t>Sin Extracciones Antes del medidor</t>
  </si>
  <si>
    <t>No Cumple</t>
  </si>
  <si>
    <t>Cumple
Solo Manometro</t>
  </si>
  <si>
    <t>No Cumple
(Apagado)</t>
  </si>
  <si>
    <t>Sensor de nivel</t>
  </si>
  <si>
    <t>JA14OC19000</t>
  </si>
  <si>
    <t>JA140D19000</t>
  </si>
  <si>
    <t>F5040B16000</t>
  </si>
  <si>
    <t>F5040C16000</t>
  </si>
  <si>
    <t>F40D7119000</t>
  </si>
  <si>
    <t>MAG 3100 
Code 7ME63102YK132AA2</t>
  </si>
  <si>
    <t>MAG 5100W 
7ME65203TC132AA1</t>
  </si>
  <si>
    <t>MAG 5100W
Code 7ME65203TC132AA1</t>
  </si>
  <si>
    <t>MAG 3100P 
Code N° 7ME63404HJ132AA2</t>
  </si>
  <si>
    <t>HC01B416000</t>
  </si>
  <si>
    <t>045901H400</t>
  </si>
  <si>
    <t>MAG 3100P
Código 7ME63404VJ132AA2</t>
  </si>
  <si>
    <t>F407BB16000</t>
  </si>
  <si>
    <t>SITRANS F MAGFLO MAG 3100P
7ME63404VJ132AA2</t>
  </si>
  <si>
    <t>046001H400</t>
  </si>
  <si>
    <t>F407BA16000</t>
  </si>
  <si>
    <t>CCH-1</t>
  </si>
  <si>
    <t>CCH-2</t>
  </si>
  <si>
    <t>CCH-3</t>
  </si>
  <si>
    <t>CCH-4</t>
  </si>
  <si>
    <t>444
445</t>
  </si>
  <si>
    <t>121
118</t>
  </si>
  <si>
    <t>76
74</t>
  </si>
  <si>
    <t>68 Vta</t>
  </si>
  <si>
    <t>42 Vta</t>
  </si>
  <si>
    <t>11 Vta</t>
  </si>
  <si>
    <t>Prioridad</t>
  </si>
  <si>
    <t>2008
2010</t>
  </si>
  <si>
    <t>159
41</t>
  </si>
  <si>
    <t>113
57</t>
  </si>
  <si>
    <t>2008
2006</t>
  </si>
  <si>
    <t>8
34</t>
  </si>
  <si>
    <t>2007
1999</t>
  </si>
  <si>
    <t>105
33
4
59</t>
  </si>
  <si>
    <t>2008
2010
2013
2001</t>
  </si>
  <si>
    <t>110 MLCC 25 l/s
22 Fundo Casa Rosada S.A. 10 l/s
7 Vta  Fundo Casa Rosada S.A. 15 l/s
72 Vta  Jaime Prohens 20 l/s</t>
  </si>
  <si>
    <t>118 Vta MLCC 19 l/s
64 Vta Agrícola UAC 6 l/s</t>
  </si>
  <si>
    <t>8 MLCC 60 l/s
41 Vta Fernando Prohens 40 l/s</t>
  </si>
  <si>
    <t>110 MLCC 55 l/s
41 Frutícola y Exp. Atacama 25 l/s</t>
  </si>
  <si>
    <t>105
41</t>
  </si>
  <si>
    <t xml:space="preserve">45 Vta   </t>
  </si>
  <si>
    <t>176 MLCC 55 l/s
  41  Jaime Prohens 5 l/s</t>
  </si>
  <si>
    <t>172 Vta MLCC 25 l/s
35 l/s</t>
  </si>
  <si>
    <t>CORREO ELECTRONICO</t>
  </si>
  <si>
    <t>ID</t>
  </si>
  <si>
    <t>0302-120</t>
  </si>
  <si>
    <t>0302-219</t>
  </si>
  <si>
    <t>0302-243</t>
  </si>
  <si>
    <t>0302-123</t>
  </si>
  <si>
    <t>0302-134</t>
  </si>
  <si>
    <t>0302-127</t>
  </si>
  <si>
    <t>0302-122</t>
  </si>
  <si>
    <t>0302-121</t>
  </si>
  <si>
    <t>Distancia entre el flujometro y la captación [cm]</t>
  </si>
  <si>
    <t>Distancia entre flujometro y  singularidad aguas arriba [cm]</t>
  </si>
  <si>
    <t>Distancia entre flujometro y singularidad aguas abajo [cm]</t>
  </si>
  <si>
    <t>Diámetro de tubería donde se instalará flujometro [in]</t>
  </si>
  <si>
    <t>Disposición de la tubería donde se ubica el flujmetro</t>
  </si>
  <si>
    <t>Tipo de singularidad aguas arriba</t>
  </si>
  <si>
    <t>Tipo de singularidad aguas abajo</t>
  </si>
  <si>
    <t>Tipo de material de la tubería</t>
  </si>
  <si>
    <t>Acero</t>
  </si>
  <si>
    <t>Ampliación</t>
  </si>
  <si>
    <t>Reducción</t>
  </si>
  <si>
    <t>Horizontal</t>
  </si>
  <si>
    <t>Porcentaje de error  de equipo</t>
  </si>
  <si>
    <t>Rango de caudal que puede medir (Max y Min) [l/s]</t>
  </si>
  <si>
    <t>Tiene sello de seguridad</t>
  </si>
  <si>
    <t>tipo</t>
  </si>
  <si>
    <t>¿Nuevo?</t>
  </si>
  <si>
    <t>Fecha de instalación</t>
  </si>
  <si>
    <t>Vigente (en uso actualmente)</t>
  </si>
  <si>
    <t>Marca</t>
  </si>
  <si>
    <t>Modelo</t>
  </si>
  <si>
    <t>Numero de serie</t>
  </si>
  <si>
    <t>Marca Bomba</t>
  </si>
  <si>
    <t>Potencia</t>
  </si>
  <si>
    <t>unidad de medida potencia</t>
  </si>
  <si>
    <t>Capacidad Máxima de la bomba (Caudal)</t>
  </si>
  <si>
    <t xml:space="preserve">Unidad de medida de la capacidad máxima </t>
  </si>
  <si>
    <t>Profundidad a la que está instalada (m)</t>
  </si>
  <si>
    <t>Diámetro de la tubería de salida de la bomba (in)</t>
  </si>
  <si>
    <t>energía que ocupa</t>
  </si>
  <si>
    <t>Voltaje [V]</t>
  </si>
  <si>
    <t>Intensidad [A]</t>
  </si>
  <si>
    <t>Resistencia [ohm]</t>
  </si>
  <si>
    <t>horizontal</t>
  </si>
  <si>
    <t>Electromagnético</t>
  </si>
  <si>
    <t>Hp</t>
  </si>
  <si>
    <t>Eléctrica</t>
  </si>
  <si>
    <t>Vertical</t>
  </si>
  <si>
    <t>Válvula check</t>
  </si>
  <si>
    <t>Curva de 90°</t>
  </si>
  <si>
    <t>Desague</t>
  </si>
  <si>
    <t>curva de 90°</t>
  </si>
  <si>
    <t>ampliación</t>
  </si>
  <si>
    <t>Sector II</t>
  </si>
  <si>
    <t>Sector III</t>
  </si>
  <si>
    <t>Caudales Bombeo (L/s)</t>
  </si>
  <si>
    <t>%
Agua Natural</t>
  </si>
  <si>
    <t>Sector I</t>
  </si>
  <si>
    <t>Q_Total Bombeos L/s</t>
  </si>
  <si>
    <t>L/s Bombeado de
Agua Natural</t>
  </si>
  <si>
    <t>TOTAL
L/s</t>
  </si>
  <si>
    <t>Sector III
PRLB-7, 8 y 9</t>
  </si>
  <si>
    <t xml:space="preserve">Notas: </t>
  </si>
  <si>
    <t>Qbombeos Sector I
PRLB-10 al 14</t>
  </si>
  <si>
    <t>Sector II
PRLB-1, 2, 3, 4, 5 y 6</t>
  </si>
  <si>
    <t>Remediación
Zona 2
POB-7A</t>
  </si>
  <si>
    <t>Remediacion
Zona 1
BRW-2, BRW-1, PBB-1, POB-8B</t>
  </si>
  <si>
    <t>Zona 1 Remediación</t>
  </si>
  <si>
    <t>Zopna 2 Remediación</t>
  </si>
  <si>
    <t>(*) Zona 2 Remediación</t>
  </si>
  <si>
    <t>(*) La Zona Remediación II, desde junio 2014 a julio 2017, no cuenta con datos específicos de % de aguas naturales en los informes disponibles. Para efectos de completar el cálculo, se proyectó un % de agua natural igual al que corespondía a la Zona Remediación I para el mismo período.</t>
  </si>
  <si>
    <r>
      <t xml:space="preserve">Informe “Diferenciación de Aguas Bajo Depósito de Lamas, Proyecto Caserones. GP-INF-S-500 Octubre 2016”.  </t>
    </r>
    <r>
      <rPr>
        <b/>
        <i/>
        <sz val="10"/>
        <color theme="1"/>
        <rFont val="Vrinda"/>
        <family val="2"/>
      </rPr>
      <t>Campaña Septiembre de 2015</t>
    </r>
  </si>
  <si>
    <r>
      <t xml:space="preserve">Informe “Diferenciación de Aguas Bajo Depósito de Lamas, Proyecto Caserones. GP-INF-S-500 Octubre 2016”.  </t>
    </r>
    <r>
      <rPr>
        <b/>
        <i/>
        <sz val="10"/>
        <color theme="1"/>
        <rFont val="Vrinda"/>
        <family val="2"/>
      </rPr>
      <t>Campaña Febrero 2016</t>
    </r>
  </si>
  <si>
    <r>
      <t xml:space="preserve">Informe “Diferenciación de Aguas Bajo Depósito de Lamas, Proyecto Caserones: Análisis con Isótopos Ambientales Estables del Agua. Julio 2018” </t>
    </r>
    <r>
      <rPr>
        <b/>
        <i/>
        <sz val="10"/>
        <color theme="1"/>
        <rFont val="Vrinda"/>
        <family val="2"/>
      </rPr>
      <t>Campaña Febrero 2018</t>
    </r>
  </si>
  <si>
    <t>PRLB-1</t>
  </si>
  <si>
    <t>PRLB-2</t>
  </si>
  <si>
    <t>PRLB-3</t>
  </si>
  <si>
    <t>PRLB-4</t>
  </si>
  <si>
    <t>PRLB-5</t>
  </si>
  <si>
    <t>PRLB-6</t>
  </si>
  <si>
    <t>PRLB-7</t>
  </si>
  <si>
    <t>PRLB-8</t>
  </si>
  <si>
    <t>PRLB-9</t>
  </si>
  <si>
    <t>BRW-2</t>
  </si>
  <si>
    <t>BRW-1</t>
  </si>
  <si>
    <t>PBB-1</t>
  </si>
  <si>
    <t>POB-08B</t>
  </si>
  <si>
    <t>POB-7A</t>
  </si>
  <si>
    <t>% Agua natural</t>
  </si>
  <si>
    <t>Campaña Sep-15</t>
  </si>
  <si>
    <t>Campaña Feb-16</t>
  </si>
  <si>
    <t>Campaña Feb-18</t>
  </si>
  <si>
    <t>S/I</t>
  </si>
  <si>
    <t>N/A</t>
  </si>
  <si>
    <t>Campaña Feb-19</t>
  </si>
  <si>
    <t>Pozo Bombeo</t>
  </si>
  <si>
    <t>Campaña Feb-18 (2)</t>
  </si>
  <si>
    <t>Fuente:</t>
  </si>
  <si>
    <t>Porcentaje de Agua Natural del Caudal Bombeado por Pozo</t>
  </si>
  <si>
    <t>(2) GP-INF-S-575 Rev.P, Julio 2018</t>
  </si>
  <si>
    <t>(1) GP-INF-S-500 Rev.0, Octubre 2016</t>
  </si>
  <si>
    <t>Campaña Sep-15 (1)</t>
  </si>
  <si>
    <t>Campaña Feb-16 (1)</t>
  </si>
  <si>
    <t>Campaña Feb-19 (3)</t>
  </si>
  <si>
    <t>N/A: No existe el pozo</t>
  </si>
  <si>
    <t>S/I: Pozo no monitoreado</t>
  </si>
  <si>
    <t>Q Total</t>
  </si>
  <si>
    <t>L/s</t>
  </si>
  <si>
    <t>Sector Remediación</t>
  </si>
  <si>
    <t/>
  </si>
  <si>
    <t>Sector Recuperación</t>
  </si>
  <si>
    <t>Porcentaje (rellenado) de Agua Natural
del Caudal Bombeado por Pozo</t>
  </si>
  <si>
    <t>Notas:</t>
  </si>
  <si>
    <t>0 (1)</t>
  </si>
  <si>
    <t>21 (1)</t>
  </si>
  <si>
    <t>3 (1)</t>
  </si>
  <si>
    <t>18 (2)</t>
  </si>
  <si>
    <t>Sector</t>
  </si>
  <si>
    <t>Remediación</t>
  </si>
  <si>
    <r>
      <rPr>
        <b/>
        <sz val="11"/>
        <color theme="1"/>
        <rFont val="Calibri"/>
        <family val="2"/>
        <scheme val="minor"/>
      </rPr>
      <t>N/A</t>
    </r>
    <r>
      <rPr>
        <sz val="11"/>
        <color theme="1"/>
        <rFont val="Calibri"/>
        <family val="2"/>
        <scheme val="minor"/>
      </rPr>
      <t>: No existe el pozo</t>
    </r>
  </si>
  <si>
    <r>
      <rPr>
        <b/>
        <sz val="11"/>
        <color theme="1"/>
        <rFont val="Calibri"/>
        <family val="2"/>
        <scheme val="minor"/>
      </rPr>
      <t xml:space="preserve">(2): </t>
    </r>
    <r>
      <rPr>
        <sz val="11"/>
        <color theme="1"/>
        <rFont val="Calibri"/>
        <family val="2"/>
        <scheme val="minor"/>
      </rPr>
      <t>Se utiliza el valor promedio del Sector</t>
    </r>
  </si>
  <si>
    <r>
      <t xml:space="preserve">(1): </t>
    </r>
    <r>
      <rPr>
        <sz val="11"/>
        <color theme="1"/>
        <rFont val="Calibri"/>
        <family val="2"/>
        <scheme val="minor"/>
      </rPr>
      <t>Por cercanía de fechas, se utiliza el mismo porcentaje calculado para Febrero 2016</t>
    </r>
  </si>
  <si>
    <t>Período</t>
  </si>
  <si>
    <t>desde</t>
  </si>
  <si>
    <t>Hasta</t>
  </si>
  <si>
    <t>1er</t>
  </si>
  <si>
    <t>2do</t>
  </si>
  <si>
    <t>3er</t>
  </si>
  <si>
    <t>Medición</t>
  </si>
  <si>
    <t>(3) GP-INF-S-163 Rev.0, Julio 2019</t>
  </si>
  <si>
    <t>Simbología Colores:</t>
  </si>
  <si>
    <t>Color amarillo: Fecha mediciones con Isótopos e Hidroquímica</t>
  </si>
  <si>
    <t>Blanco:</t>
  </si>
  <si>
    <t>Período representatividad medición efectuada en septiembre 2015</t>
  </si>
  <si>
    <t>Verde:</t>
  </si>
  <si>
    <t>Período representatividad medición efectuada en febrero 2016</t>
  </si>
  <si>
    <t>Celeste:</t>
  </si>
  <si>
    <t>Período representatividad medición efectuada en febrero 2018</t>
  </si>
  <si>
    <t>Período representatividad medición efectuada en febrero 2019</t>
  </si>
  <si>
    <t>Morado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</si>
</sst>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9">
    <numFmt numFmtId="164" formatCode="_-* #,##0.00_-;\-* #,##0.00_-;_-* &quot;-&quot;??_-;_-@_-"/>
    <numFmt numFmtId="165" formatCode="_-* #,##0_-;\-* #,##0_-;_-* &quot;-&quot;??_-;_-@_-"/>
    <numFmt numFmtId="166" formatCode="0.0"/>
    <numFmt numFmtId="167" formatCode="0\ &quot;[mm]&quot;"/>
    <numFmt numFmtId="168" formatCode="0.0\ &quot;[m]&quot;"/>
    <numFmt numFmtId="169" formatCode="#,##0.0"/>
    <numFmt numFmtId="170" formatCode="0.0\ &quot;[kW]&quot;"/>
    <numFmt numFmtId="171" formatCode="[$-C0A]mmmm/yy;@"/>
    <numFmt numFmtId="172" formatCode="mmm\.yyyy"/>
  </numFmts>
  <fonts count="3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sz val="11"/>
      <color indexed="9"/>
      <name val="Calibri"/>
      <family val="2"/>
    </font>
    <font>
      <u/>
      <sz val="11"/>
      <color indexed="12"/>
      <name val="Calibri"/>
      <family val="2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i/>
      <sz val="10"/>
      <name val="Vrinda"/>
      <family val="2"/>
    </font>
    <font>
      <i/>
      <sz val="10"/>
      <color theme="1"/>
      <name val="Vrinda"/>
      <family val="2"/>
    </font>
    <font>
      <b/>
      <i/>
      <sz val="10"/>
      <color theme="1"/>
      <name val="Vrinda"/>
      <family val="2"/>
    </font>
    <font>
      <b/>
      <sz val="10"/>
      <color theme="1"/>
      <name val="Calibri Light"/>
      <family val="2"/>
    </font>
    <font>
      <sz val="10"/>
      <color theme="1"/>
      <name val="Calibri Light"/>
      <family val="2"/>
    </font>
    <font>
      <sz val="10"/>
      <name val="Calibri Light"/>
      <family val="2"/>
    </font>
    <font>
      <sz val="10"/>
      <color rgb="FFFF0000"/>
      <name val="Calibri Light"/>
      <family val="2"/>
    </font>
    <font>
      <i/>
      <sz val="10"/>
      <color theme="0"/>
      <name val="Vrinda"/>
      <family val="2"/>
    </font>
    <font>
      <sz val="11"/>
      <name val="Calibri"/>
      <family val="2"/>
      <scheme val="minor"/>
    </font>
    <font>
      <sz val="10"/>
      <name val="Vrinda"/>
      <family val="2"/>
    </font>
    <font>
      <b/>
      <sz val="11"/>
      <name val="Calibri"/>
      <family val="2"/>
      <scheme val="minor"/>
    </font>
    <font>
      <b/>
      <sz val="10"/>
      <name val="Vrinda"/>
      <family val="2"/>
    </font>
    <font>
      <b/>
      <u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6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</borders>
  <cellStyleXfs count="8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8" fillId="3" borderId="0" applyNumberFormat="0" applyBorder="0" applyAlignment="0" applyProtection="0"/>
    <xf numFmtId="0" fontId="7" fillId="4" borderId="0" applyNumberFormat="0" applyBorder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3" fillId="21" borderId="2" applyNumberFormat="0" applyAlignment="0" applyProtection="0"/>
    <xf numFmtId="0" fontId="12" fillId="0" borderId="3" applyNumberFormat="0" applyFill="0" applyAlignment="0" applyProtection="0"/>
    <xf numFmtId="0" fontId="13" fillId="21" borderId="2" applyNumberFormat="0" applyAlignment="0" applyProtection="0"/>
    <xf numFmtId="0" fontId="6" fillId="0" borderId="0" applyNumberFormat="0" applyFill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9" fillId="7" borderId="1" applyNumberFormat="0" applyAlignment="0" applyProtection="0"/>
    <xf numFmtId="0" fontId="15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4" fillId="0" borderId="4" applyNumberFormat="0" applyFill="0" applyAlignment="0" applyProtection="0"/>
    <xf numFmtId="0" fontId="5" fillId="0" borderId="5" applyNumberFormat="0" applyFill="0" applyAlignment="0" applyProtection="0"/>
    <xf numFmtId="0" fontId="6" fillId="0" borderId="6" applyNumberFormat="0" applyFill="0" applyAlignment="0" applyProtection="0"/>
    <xf numFmtId="0" fontId="6" fillId="0" borderId="0" applyNumberForma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8" fillId="3" borderId="0" applyNumberFormat="0" applyBorder="0" applyAlignment="0" applyProtection="0"/>
    <xf numFmtId="0" fontId="9" fillId="7" borderId="1" applyNumberFormat="0" applyAlignment="0" applyProtection="0"/>
    <xf numFmtId="0" fontId="12" fillId="0" borderId="3" applyNumberFormat="0" applyFill="0" applyAlignment="0" applyProtection="0"/>
    <xf numFmtId="164" fontId="2" fillId="0" borderId="0" applyFont="0" applyFill="0" applyBorder="0" applyAlignment="0" applyProtection="0"/>
    <xf numFmtId="0" fontId="18" fillId="23" borderId="0" applyNumberFormat="0" applyBorder="0" applyAlignment="0" applyProtection="0"/>
    <xf numFmtId="0" fontId="2" fillId="22" borderId="7" applyNumberFormat="0" applyFont="0" applyAlignment="0" applyProtection="0"/>
    <xf numFmtId="0" fontId="1" fillId="22" borderId="7" applyNumberFormat="0" applyFont="0" applyAlignment="0" applyProtection="0"/>
    <xf numFmtId="0" fontId="10" fillId="20" borderId="8" applyNumberFormat="0" applyAlignment="0" applyProtection="0"/>
    <xf numFmtId="0" fontId="10" fillId="20" borderId="8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4" applyNumberFormat="0" applyFill="0" applyAlignment="0" applyProtection="0"/>
    <xf numFmtId="0" fontId="5" fillId="0" borderId="5" applyNumberFormat="0" applyFill="0" applyAlignment="0" applyProtection="0"/>
    <xf numFmtId="0" fontId="6" fillId="0" borderId="6" applyNumberFormat="0" applyFill="0" applyAlignment="0" applyProtection="0"/>
    <xf numFmtId="0" fontId="19" fillId="0" borderId="9" applyNumberFormat="0" applyFill="0" applyAlignment="0" applyProtection="0"/>
    <xf numFmtId="0" fontId="14" fillId="0" borderId="0" applyNumberFormat="0" applyFill="0" applyBorder="0" applyAlignment="0" applyProtection="0"/>
    <xf numFmtId="0" fontId="20" fillId="0" borderId="0"/>
    <xf numFmtId="0" fontId="20" fillId="0" borderId="0"/>
  </cellStyleXfs>
  <cellXfs count="340">
    <xf numFmtId="0" fontId="0" fillId="0" borderId="0" xfId="0"/>
    <xf numFmtId="0" fontId="23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4" fillId="0" borderId="0" xfId="0" applyFont="1"/>
    <xf numFmtId="0" fontId="23" fillId="0" borderId="0" xfId="0" applyFont="1"/>
    <xf numFmtId="14" fontId="23" fillId="0" borderId="0" xfId="64" applyNumberFormat="1" applyFont="1" applyAlignment="1" applyProtection="1"/>
    <xf numFmtId="0" fontId="23" fillId="0" borderId="0" xfId="0" applyFont="1" applyAlignment="1">
      <alignment horizontal="center"/>
    </xf>
    <xf numFmtId="0" fontId="24" fillId="0" borderId="0" xfId="0" applyFont="1" applyAlignment="1">
      <alignment vertical="center"/>
    </xf>
    <xf numFmtId="171" fontId="23" fillId="0" borderId="0" xfId="64" applyNumberFormat="1" applyFont="1" applyAlignment="1" applyProtection="1"/>
    <xf numFmtId="171" fontId="23" fillId="0" borderId="10" xfId="64" applyNumberFormat="1" applyFont="1" applyBorder="1" applyAlignment="1" applyProtection="1"/>
    <xf numFmtId="0" fontId="26" fillId="24" borderId="12" xfId="0" applyFont="1" applyFill="1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3" fontId="26" fillId="0" borderId="12" xfId="0" applyNumberFormat="1" applyFont="1" applyBorder="1" applyAlignment="1">
      <alignment vertical="center" wrapText="1"/>
    </xf>
    <xf numFmtId="4" fontId="26" fillId="0" borderId="12" xfId="0" applyNumberFormat="1" applyFont="1" applyBorder="1" applyAlignment="1">
      <alignment horizontal="center" vertical="center" wrapText="1"/>
    </xf>
    <xf numFmtId="0" fontId="26" fillId="0" borderId="12" xfId="0" applyFont="1" applyBorder="1" applyAlignment="1">
      <alignment vertical="center" wrapText="1"/>
    </xf>
    <xf numFmtId="169" fontId="26" fillId="0" borderId="12" xfId="0" applyNumberFormat="1" applyFont="1" applyBorder="1" applyAlignment="1">
      <alignment horizontal="center" vertical="center" wrapText="1"/>
    </xf>
    <xf numFmtId="0" fontId="26" fillId="24" borderId="12" xfId="0" applyFont="1" applyFill="1" applyBorder="1" applyAlignment="1">
      <alignment vertical="center" wrapText="1"/>
    </xf>
    <xf numFmtId="166" fontId="26" fillId="0" borderId="12" xfId="0" applyNumberFormat="1" applyFont="1" applyBorder="1" applyAlignment="1">
      <alignment horizontal="center" vertical="center" wrapText="1"/>
    </xf>
    <xf numFmtId="0" fontId="26" fillId="0" borderId="0" xfId="0" applyFont="1" applyAlignment="1">
      <alignment vertical="center" wrapText="1"/>
    </xf>
    <xf numFmtId="0" fontId="27" fillId="24" borderId="12" xfId="0" applyFont="1" applyFill="1" applyBorder="1" applyAlignment="1">
      <alignment horizontal="center" vertical="center"/>
    </xf>
    <xf numFmtId="3" fontId="27" fillId="24" borderId="12" xfId="68" applyNumberFormat="1" applyFont="1" applyFill="1" applyBorder="1" applyAlignment="1">
      <alignment vertical="center"/>
    </xf>
    <xf numFmtId="4" fontId="27" fillId="24" borderId="12" xfId="68" applyNumberFormat="1" applyFont="1" applyFill="1" applyBorder="1" applyAlignment="1">
      <alignment horizontal="right" vertical="center"/>
    </xf>
    <xf numFmtId="0" fontId="27" fillId="24" borderId="12" xfId="0" applyFont="1" applyFill="1" applyBorder="1" applyAlignment="1">
      <alignment vertical="center"/>
    </xf>
    <xf numFmtId="169" fontId="27" fillId="24" borderId="12" xfId="0" applyNumberFormat="1" applyFont="1" applyFill="1" applyBorder="1" applyAlignment="1">
      <alignment horizontal="center" vertical="center"/>
    </xf>
    <xf numFmtId="3" fontId="27" fillId="24" borderId="12" xfId="68" applyNumberFormat="1" applyFont="1" applyFill="1" applyBorder="1" applyAlignment="1">
      <alignment horizontal="right" vertical="center"/>
    </xf>
    <xf numFmtId="14" fontId="27" fillId="24" borderId="12" xfId="0" applyNumberFormat="1" applyFont="1" applyFill="1" applyBorder="1" applyAlignment="1">
      <alignment horizontal="center" vertical="center"/>
    </xf>
    <xf numFmtId="0" fontId="27" fillId="24" borderId="12" xfId="0" applyFont="1" applyFill="1" applyBorder="1" applyAlignment="1">
      <alignment horizontal="right" vertical="center" wrapText="1"/>
    </xf>
    <xf numFmtId="0" fontId="27" fillId="24" borderId="12" xfId="0" applyFont="1" applyFill="1" applyBorder="1" applyAlignment="1">
      <alignment horizontal="center" vertical="center" wrapText="1"/>
    </xf>
    <xf numFmtId="0" fontId="27" fillId="24" borderId="12" xfId="0" applyFont="1" applyFill="1" applyBorder="1" applyAlignment="1">
      <alignment vertical="center" wrapText="1"/>
    </xf>
    <xf numFmtId="170" fontId="27" fillId="24" borderId="12" xfId="0" applyNumberFormat="1" applyFont="1" applyFill="1" applyBorder="1" applyAlignment="1">
      <alignment horizontal="right" vertical="center"/>
    </xf>
    <xf numFmtId="168" fontId="27" fillId="24" borderId="12" xfId="68" applyNumberFormat="1" applyFont="1" applyFill="1" applyBorder="1" applyAlignment="1">
      <alignment horizontal="center" vertical="center"/>
    </xf>
    <xf numFmtId="167" fontId="27" fillId="24" borderId="12" xfId="0" applyNumberFormat="1" applyFont="1" applyFill="1" applyBorder="1" applyAlignment="1">
      <alignment horizontal="center" vertical="center"/>
    </xf>
    <xf numFmtId="166" fontId="27" fillId="24" borderId="12" xfId="0" applyNumberFormat="1" applyFont="1" applyFill="1" applyBorder="1" applyAlignment="1">
      <alignment vertical="center"/>
    </xf>
    <xf numFmtId="0" fontId="27" fillId="25" borderId="12" xfId="0" applyFont="1" applyFill="1" applyBorder="1" applyAlignment="1">
      <alignment horizontal="center" vertical="center"/>
    </xf>
    <xf numFmtId="0" fontId="27" fillId="24" borderId="0" xfId="0" applyFont="1" applyFill="1" applyAlignment="1">
      <alignment vertical="center"/>
    </xf>
    <xf numFmtId="0" fontId="27" fillId="0" borderId="0" xfId="0" applyFont="1" applyAlignment="1">
      <alignment vertical="center"/>
    </xf>
    <xf numFmtId="0" fontId="27" fillId="24" borderId="12" xfId="0" applyFont="1" applyFill="1" applyBorder="1" applyAlignment="1">
      <alignment horizontal="right" vertical="center"/>
    </xf>
    <xf numFmtId="169" fontId="27" fillId="24" borderId="12" xfId="0" applyNumberFormat="1" applyFont="1" applyFill="1" applyBorder="1" applyAlignment="1">
      <alignment horizontal="center" vertical="center" wrapText="1"/>
    </xf>
    <xf numFmtId="0" fontId="27" fillId="25" borderId="12" xfId="0" applyFont="1" applyFill="1" applyBorder="1" applyAlignment="1">
      <alignment vertical="center"/>
    </xf>
    <xf numFmtId="3" fontId="27" fillId="24" borderId="12" xfId="0" applyNumberFormat="1" applyFont="1" applyFill="1" applyBorder="1" applyAlignment="1">
      <alignment horizontal="right" vertical="center"/>
    </xf>
    <xf numFmtId="0" fontId="27" fillId="0" borderId="12" xfId="0" applyFont="1" applyBorder="1" applyAlignment="1">
      <alignment horizontal="center" vertical="center"/>
    </xf>
    <xf numFmtId="165" fontId="27" fillId="24" borderId="12" xfId="68" applyNumberFormat="1" applyFont="1" applyFill="1" applyBorder="1" applyAlignment="1">
      <alignment vertical="center"/>
    </xf>
    <xf numFmtId="0" fontId="27" fillId="25" borderId="0" xfId="0" applyFont="1" applyFill="1" applyAlignment="1">
      <alignment vertical="center"/>
    </xf>
    <xf numFmtId="0" fontId="27" fillId="24" borderId="12" xfId="0" applyFont="1" applyFill="1" applyBorder="1" applyAlignment="1">
      <alignment horizontal="left" vertical="center" wrapText="1"/>
    </xf>
    <xf numFmtId="3" fontId="28" fillId="24" borderId="12" xfId="0" applyNumberFormat="1" applyFont="1" applyFill="1" applyBorder="1" applyAlignment="1">
      <alignment vertical="center"/>
    </xf>
    <xf numFmtId="4" fontId="27" fillId="24" borderId="12" xfId="0" applyNumberFormat="1" applyFont="1" applyFill="1" applyBorder="1" applyAlignment="1">
      <alignment horizontal="right" vertical="center"/>
    </xf>
    <xf numFmtId="0" fontId="28" fillId="24" borderId="12" xfId="0" applyFont="1" applyFill="1" applyBorder="1" applyAlignment="1">
      <alignment horizontal="center" vertical="center"/>
    </xf>
    <xf numFmtId="4" fontId="28" fillId="24" borderId="12" xfId="0" applyNumberFormat="1" applyFont="1" applyFill="1" applyBorder="1" applyAlignment="1">
      <alignment horizontal="right" vertical="center"/>
    </xf>
    <xf numFmtId="3" fontId="29" fillId="24" borderId="12" xfId="0" applyNumberFormat="1" applyFont="1" applyFill="1" applyBorder="1" applyAlignment="1">
      <alignment vertical="center"/>
    </xf>
    <xf numFmtId="4" fontId="29" fillId="24" borderId="12" xfId="68" applyNumberFormat="1" applyFont="1" applyFill="1" applyBorder="1" applyAlignment="1">
      <alignment horizontal="right" vertical="center"/>
    </xf>
    <xf numFmtId="169" fontId="28" fillId="24" borderId="12" xfId="0" applyNumberFormat="1" applyFont="1" applyFill="1" applyBorder="1" applyAlignment="1">
      <alignment horizontal="center" vertical="center"/>
    </xf>
    <xf numFmtId="3" fontId="29" fillId="24" borderId="12" xfId="68" applyNumberFormat="1" applyFont="1" applyFill="1" applyBorder="1" applyAlignment="1">
      <alignment vertical="center"/>
    </xf>
    <xf numFmtId="1" fontId="27" fillId="24" borderId="12" xfId="0" applyNumberFormat="1" applyFont="1" applyFill="1" applyBorder="1" applyAlignment="1">
      <alignment horizontal="center" vertical="center"/>
    </xf>
    <xf numFmtId="4" fontId="29" fillId="24" borderId="12" xfId="0" applyNumberFormat="1" applyFont="1" applyFill="1" applyBorder="1" applyAlignment="1">
      <alignment horizontal="right" vertical="center"/>
    </xf>
    <xf numFmtId="3" fontId="28" fillId="24" borderId="12" xfId="68" applyNumberFormat="1" applyFont="1" applyFill="1" applyBorder="1" applyAlignment="1">
      <alignment vertical="center"/>
    </xf>
    <xf numFmtId="4" fontId="28" fillId="24" borderId="12" xfId="68" applyNumberFormat="1" applyFont="1" applyFill="1" applyBorder="1" applyAlignment="1">
      <alignment horizontal="right" vertical="center"/>
    </xf>
    <xf numFmtId="0" fontId="27" fillId="0" borderId="0" xfId="0" applyFont="1" applyAlignment="1">
      <alignment horizontal="center"/>
    </xf>
    <xf numFmtId="3" fontId="27" fillId="0" borderId="0" xfId="0" applyNumberFormat="1" applyFont="1"/>
    <xf numFmtId="4" fontId="27" fillId="0" borderId="0" xfId="0" applyNumberFormat="1" applyFont="1" applyAlignment="1">
      <alignment horizontal="right"/>
    </xf>
    <xf numFmtId="0" fontId="27" fillId="0" borderId="0" xfId="0" applyFont="1"/>
    <xf numFmtId="169" fontId="27" fillId="0" borderId="0" xfId="0" applyNumberFormat="1" applyFont="1" applyAlignment="1">
      <alignment horizontal="center"/>
    </xf>
    <xf numFmtId="0" fontId="27" fillId="0" borderId="0" xfId="0" applyFont="1" applyAlignment="1">
      <alignment horizontal="right"/>
    </xf>
    <xf numFmtId="0" fontId="27" fillId="24" borderId="0" xfId="0" applyFont="1" applyFill="1"/>
    <xf numFmtId="166" fontId="27" fillId="0" borderId="0" xfId="0" applyNumberFormat="1" applyFont="1"/>
    <xf numFmtId="0" fontId="27" fillId="0" borderId="0" xfId="0" applyFont="1" applyAlignment="1">
      <alignment horizontal="center" wrapText="1"/>
    </xf>
    <xf numFmtId="0" fontId="26" fillId="24" borderId="14" xfId="0" applyFont="1" applyFill="1" applyBorder="1" applyAlignment="1">
      <alignment vertical="center" wrapText="1"/>
    </xf>
    <xf numFmtId="0" fontId="27" fillId="26" borderId="14" xfId="0" applyFont="1" applyFill="1" applyBorder="1" applyAlignment="1">
      <alignment vertical="center"/>
    </xf>
    <xf numFmtId="0" fontId="27" fillId="27" borderId="14" xfId="0" applyFont="1" applyFill="1" applyBorder="1" applyAlignment="1">
      <alignment vertical="center"/>
    </xf>
    <xf numFmtId="0" fontId="27" fillId="25" borderId="14" xfId="0" applyFont="1" applyFill="1" applyBorder="1" applyAlignment="1">
      <alignment vertical="center"/>
    </xf>
    <xf numFmtId="0" fontId="27" fillId="24" borderId="14" xfId="0" applyFont="1" applyFill="1" applyBorder="1" applyAlignment="1">
      <alignment vertical="center"/>
    </xf>
    <xf numFmtId="0" fontId="26" fillId="24" borderId="13" xfId="0" applyFont="1" applyFill="1" applyBorder="1" applyAlignment="1">
      <alignment vertical="center" wrapText="1"/>
    </xf>
    <xf numFmtId="0" fontId="27" fillId="24" borderId="13" xfId="0" applyFont="1" applyFill="1" applyBorder="1" applyAlignment="1">
      <alignment vertical="center"/>
    </xf>
    <xf numFmtId="0" fontId="27" fillId="24" borderId="13" xfId="0" applyFont="1" applyFill="1" applyBorder="1"/>
    <xf numFmtId="0" fontId="26" fillId="28" borderId="12" xfId="0" applyFont="1" applyFill="1" applyBorder="1" applyAlignment="1">
      <alignment vertical="center" wrapText="1"/>
    </xf>
    <xf numFmtId="0" fontId="27" fillId="0" borderId="12" xfId="0" applyFont="1" applyBorder="1" applyAlignment="1">
      <alignment vertical="center"/>
    </xf>
    <xf numFmtId="1" fontId="27" fillId="0" borderId="12" xfId="0" applyNumberFormat="1" applyFont="1" applyBorder="1" applyAlignment="1">
      <alignment vertical="center"/>
    </xf>
    <xf numFmtId="0" fontId="24" fillId="0" borderId="0" xfId="0" applyFont="1" applyAlignment="1">
      <alignment vertical="center" wrapText="1"/>
    </xf>
    <xf numFmtId="0" fontId="24" fillId="0" borderId="0" xfId="0" applyFont="1" applyBorder="1"/>
    <xf numFmtId="0" fontId="24" fillId="24" borderId="0" xfId="0" applyFont="1" applyFill="1" applyBorder="1"/>
    <xf numFmtId="0" fontId="24" fillId="0" borderId="18" xfId="0" applyFont="1" applyBorder="1"/>
    <xf numFmtId="0" fontId="24" fillId="0" borderId="13" xfId="0" applyFont="1" applyBorder="1"/>
    <xf numFmtId="0" fontId="24" fillId="0" borderId="19" xfId="0" applyFont="1" applyBorder="1"/>
    <xf numFmtId="0" fontId="24" fillId="0" borderId="18" xfId="0" applyFont="1" applyBorder="1" applyAlignment="1">
      <alignment horizontal="center"/>
    </xf>
    <xf numFmtId="0" fontId="24" fillId="0" borderId="13" xfId="0" applyFont="1" applyBorder="1" applyAlignment="1">
      <alignment horizontal="center"/>
    </xf>
    <xf numFmtId="0" fontId="24" fillId="0" borderId="19" xfId="0" applyFont="1" applyBorder="1" applyAlignment="1">
      <alignment horizontal="center"/>
    </xf>
    <xf numFmtId="166" fontId="24" fillId="0" borderId="18" xfId="0" applyNumberFormat="1" applyFont="1" applyBorder="1"/>
    <xf numFmtId="166" fontId="24" fillId="0" borderId="13" xfId="0" applyNumberFormat="1" applyFont="1" applyBorder="1"/>
    <xf numFmtId="166" fontId="24" fillId="0" borderId="19" xfId="0" applyNumberFormat="1" applyFont="1" applyBorder="1"/>
    <xf numFmtId="0" fontId="24" fillId="0" borderId="21" xfId="0" applyFont="1" applyBorder="1"/>
    <xf numFmtId="0" fontId="24" fillId="0" borderId="21" xfId="0" applyFont="1" applyBorder="1" applyAlignment="1">
      <alignment horizontal="center"/>
    </xf>
    <xf numFmtId="166" fontId="24" fillId="0" borderId="21" xfId="0" applyNumberFormat="1" applyFont="1" applyBorder="1"/>
    <xf numFmtId="0" fontId="24" fillId="0" borderId="11" xfId="0" applyFont="1" applyBorder="1"/>
    <xf numFmtId="0" fontId="24" fillId="0" borderId="19" xfId="0" applyFont="1" applyBorder="1" applyAlignment="1">
      <alignment horizontal="center" vertical="center"/>
    </xf>
    <xf numFmtId="0" fontId="24" fillId="0" borderId="15" xfId="0" applyFont="1" applyBorder="1" applyAlignment="1">
      <alignment horizontal="center" vertical="center" wrapText="1"/>
    </xf>
    <xf numFmtId="0" fontId="24" fillId="0" borderId="16" xfId="0" applyFont="1" applyBorder="1" applyAlignment="1">
      <alignment horizontal="center" vertical="center" wrapText="1"/>
    </xf>
    <xf numFmtId="0" fontId="24" fillId="0" borderId="20" xfId="0" applyFont="1" applyFill="1" applyBorder="1" applyAlignment="1">
      <alignment horizontal="center" vertical="center" wrapText="1"/>
    </xf>
    <xf numFmtId="0" fontId="24" fillId="24" borderId="0" xfId="0" applyFont="1" applyFill="1"/>
    <xf numFmtId="0" fontId="24" fillId="0" borderId="17" xfId="0" applyFont="1" applyFill="1" applyBorder="1" applyAlignment="1">
      <alignment horizontal="center" vertical="center" wrapText="1"/>
    </xf>
    <xf numFmtId="166" fontId="24" fillId="0" borderId="28" xfId="0" applyNumberFormat="1" applyFont="1" applyBorder="1"/>
    <xf numFmtId="0" fontId="24" fillId="26" borderId="18" xfId="0" applyFont="1" applyFill="1" applyBorder="1"/>
    <xf numFmtId="0" fontId="24" fillId="26" borderId="13" xfId="0" applyFont="1" applyFill="1" applyBorder="1"/>
    <xf numFmtId="0" fontId="24" fillId="26" borderId="19" xfId="0" applyFont="1" applyFill="1" applyBorder="1"/>
    <xf numFmtId="0" fontId="24" fillId="0" borderId="29" xfId="0" applyFont="1" applyFill="1" applyBorder="1" applyAlignment="1">
      <alignment horizontal="center" vertical="center" wrapText="1"/>
    </xf>
    <xf numFmtId="0" fontId="24" fillId="0" borderId="30" xfId="0" applyFont="1" applyBorder="1"/>
    <xf numFmtId="0" fontId="24" fillId="0" borderId="30" xfId="0" applyFont="1" applyBorder="1" applyAlignment="1">
      <alignment horizontal="center"/>
    </xf>
    <xf numFmtId="166" fontId="24" fillId="0" borderId="30" xfId="0" applyNumberFormat="1" applyFont="1" applyBorder="1"/>
    <xf numFmtId="166" fontId="24" fillId="0" borderId="31" xfId="0" applyNumberFormat="1" applyFont="1" applyBorder="1"/>
    <xf numFmtId="166" fontId="24" fillId="0" borderId="32" xfId="0" applyNumberFormat="1" applyFont="1" applyBorder="1"/>
    <xf numFmtId="166" fontId="24" fillId="0" borderId="33" xfId="0" applyNumberFormat="1" applyFont="1" applyBorder="1"/>
    <xf numFmtId="166" fontId="24" fillId="0" borderId="34" xfId="0" applyNumberFormat="1" applyFont="1" applyBorder="1"/>
    <xf numFmtId="0" fontId="24" fillId="0" borderId="16" xfId="0" applyFont="1" applyFill="1" applyBorder="1" applyAlignment="1">
      <alignment horizontal="center" vertical="center" wrapText="1"/>
    </xf>
    <xf numFmtId="0" fontId="24" fillId="0" borderId="36" xfId="0" applyFont="1" applyBorder="1"/>
    <xf numFmtId="0" fontId="24" fillId="26" borderId="36" xfId="0" applyFont="1" applyFill="1" applyBorder="1"/>
    <xf numFmtId="0" fontId="24" fillId="0" borderId="39" xfId="0" applyFont="1" applyBorder="1" applyAlignment="1">
      <alignment horizontal="center" vertical="center"/>
    </xf>
    <xf numFmtId="0" fontId="24" fillId="0" borderId="40" xfId="0" applyFont="1" applyBorder="1" applyAlignment="1">
      <alignment horizontal="center" vertical="center"/>
    </xf>
    <xf numFmtId="0" fontId="24" fillId="0" borderId="40" xfId="0" applyFont="1" applyBorder="1" applyAlignment="1">
      <alignment horizontal="center" vertical="center" wrapText="1"/>
    </xf>
    <xf numFmtId="0" fontId="24" fillId="0" borderId="41" xfId="0" applyFont="1" applyBorder="1" applyAlignment="1">
      <alignment horizontal="center" vertical="center" wrapText="1"/>
    </xf>
    <xf numFmtId="0" fontId="25" fillId="0" borderId="41" xfId="0" applyFont="1" applyBorder="1" applyAlignment="1">
      <alignment horizontal="center" vertical="center" wrapText="1"/>
    </xf>
    <xf numFmtId="0" fontId="24" fillId="26" borderId="18" xfId="0" applyFont="1" applyFill="1" applyBorder="1" applyAlignment="1">
      <alignment horizontal="center" vertical="center"/>
    </xf>
    <xf numFmtId="0" fontId="24" fillId="26" borderId="13" xfId="0" applyFont="1" applyFill="1" applyBorder="1" applyAlignment="1">
      <alignment horizontal="center" vertical="center"/>
    </xf>
    <xf numFmtId="0" fontId="25" fillId="26" borderId="19" xfId="0" applyFont="1" applyFill="1" applyBorder="1" applyAlignment="1">
      <alignment horizontal="center" vertical="center"/>
    </xf>
    <xf numFmtId="0" fontId="30" fillId="0" borderId="0" xfId="0" applyFont="1" applyAlignment="1">
      <alignment horizontal="center" vertical="center" wrapText="1"/>
    </xf>
    <xf numFmtId="0" fontId="24" fillId="30" borderId="18" xfId="0" applyFont="1" applyFill="1" applyBorder="1"/>
    <xf numFmtId="0" fontId="24" fillId="30" borderId="13" xfId="0" applyFont="1" applyFill="1" applyBorder="1"/>
    <xf numFmtId="0" fontId="24" fillId="30" borderId="36" xfId="0" applyFont="1" applyFill="1" applyBorder="1"/>
    <xf numFmtId="0" fontId="24" fillId="30" borderId="19" xfId="0" applyFont="1" applyFill="1" applyBorder="1"/>
    <xf numFmtId="0" fontId="24" fillId="30" borderId="18" xfId="0" applyFont="1" applyFill="1" applyBorder="1" applyAlignment="1">
      <alignment horizontal="center" vertical="center"/>
    </xf>
    <xf numFmtId="0" fontId="24" fillId="30" borderId="13" xfId="0" applyFont="1" applyFill="1" applyBorder="1" applyAlignment="1">
      <alignment horizontal="center" vertical="center"/>
    </xf>
    <xf numFmtId="1" fontId="25" fillId="26" borderId="19" xfId="0" applyNumberFormat="1" applyFont="1" applyFill="1" applyBorder="1" applyAlignment="1">
      <alignment horizontal="center" vertical="center"/>
    </xf>
    <xf numFmtId="1" fontId="25" fillId="30" borderId="19" xfId="0" applyNumberFormat="1" applyFont="1" applyFill="1" applyBorder="1" applyAlignment="1">
      <alignment horizontal="center" vertical="center"/>
    </xf>
    <xf numFmtId="0" fontId="24" fillId="26" borderId="32" xfId="0" applyFont="1" applyFill="1" applyBorder="1"/>
    <xf numFmtId="0" fontId="24" fillId="26" borderId="28" xfId="0" applyFont="1" applyFill="1" applyBorder="1"/>
    <xf numFmtId="0" fontId="24" fillId="26" borderId="38" xfId="0" applyFont="1" applyFill="1" applyBorder="1"/>
    <xf numFmtId="0" fontId="24" fillId="26" borderId="33" xfId="0" applyFont="1" applyFill="1" applyBorder="1"/>
    <xf numFmtId="0" fontId="24" fillId="26" borderId="32" xfId="0" applyFont="1" applyFill="1" applyBorder="1" applyAlignment="1">
      <alignment horizontal="center" vertical="center"/>
    </xf>
    <xf numFmtId="0" fontId="24" fillId="26" borderId="28" xfId="0" applyFont="1" applyFill="1" applyBorder="1" applyAlignment="1">
      <alignment horizontal="center" vertical="center"/>
    </xf>
    <xf numFmtId="1" fontId="25" fillId="26" borderId="33" xfId="0" applyNumberFormat="1" applyFont="1" applyFill="1" applyBorder="1" applyAlignment="1">
      <alignment horizontal="center" vertical="center"/>
    </xf>
    <xf numFmtId="0" fontId="24" fillId="25" borderId="18" xfId="0" applyFont="1" applyFill="1" applyBorder="1"/>
    <xf numFmtId="0" fontId="24" fillId="25" borderId="13" xfId="0" applyFont="1" applyFill="1" applyBorder="1"/>
    <xf numFmtId="0" fontId="24" fillId="25" borderId="36" xfId="0" applyFont="1" applyFill="1" applyBorder="1"/>
    <xf numFmtId="0" fontId="24" fillId="25" borderId="19" xfId="0" applyFont="1" applyFill="1" applyBorder="1"/>
    <xf numFmtId="0" fontId="24" fillId="30" borderId="42" xfId="0" applyFont="1" applyFill="1" applyBorder="1" applyAlignment="1">
      <alignment horizontal="center" vertical="center"/>
    </xf>
    <xf numFmtId="0" fontId="24" fillId="30" borderId="43" xfId="0" applyFont="1" applyFill="1" applyBorder="1" applyAlignment="1">
      <alignment horizontal="center" vertical="center"/>
    </xf>
    <xf numFmtId="1" fontId="25" fillId="30" borderId="44" xfId="0" applyNumberFormat="1" applyFont="1" applyFill="1" applyBorder="1" applyAlignment="1">
      <alignment horizontal="center" vertical="center"/>
    </xf>
    <xf numFmtId="0" fontId="24" fillId="25" borderId="15" xfId="0" applyFont="1" applyFill="1" applyBorder="1"/>
    <xf numFmtId="0" fontId="24" fillId="25" borderId="16" xfId="0" applyFont="1" applyFill="1" applyBorder="1"/>
    <xf numFmtId="0" fontId="24" fillId="25" borderId="37" xfId="0" applyFont="1" applyFill="1" applyBorder="1"/>
    <xf numFmtId="0" fontId="24" fillId="25" borderId="17" xfId="0" applyFont="1" applyFill="1" applyBorder="1"/>
    <xf numFmtId="0" fontId="24" fillId="25" borderId="15" xfId="0" applyFont="1" applyFill="1" applyBorder="1" applyAlignment="1">
      <alignment horizontal="center" vertical="center"/>
    </xf>
    <xf numFmtId="0" fontId="24" fillId="25" borderId="16" xfId="0" applyFont="1" applyFill="1" applyBorder="1" applyAlignment="1">
      <alignment horizontal="center" vertical="center"/>
    </xf>
    <xf numFmtId="0" fontId="25" fillId="25" borderId="17" xfId="0" applyFont="1" applyFill="1" applyBorder="1" applyAlignment="1">
      <alignment horizontal="center" vertical="center"/>
    </xf>
    <xf numFmtId="0" fontId="24" fillId="25" borderId="18" xfId="0" applyFont="1" applyFill="1" applyBorder="1" applyAlignment="1">
      <alignment horizontal="center" vertical="center"/>
    </xf>
    <xf numFmtId="0" fontId="24" fillId="25" borderId="13" xfId="0" applyFont="1" applyFill="1" applyBorder="1" applyAlignment="1">
      <alignment horizontal="center" vertical="center"/>
    </xf>
    <xf numFmtId="0" fontId="25" fillId="25" borderId="19" xfId="0" applyFont="1" applyFill="1" applyBorder="1" applyAlignment="1">
      <alignment horizontal="center" vertical="center"/>
    </xf>
    <xf numFmtId="0" fontId="24" fillId="25" borderId="32" xfId="0" applyFont="1" applyFill="1" applyBorder="1"/>
    <xf numFmtId="0" fontId="24" fillId="25" borderId="28" xfId="0" applyFont="1" applyFill="1" applyBorder="1"/>
    <xf numFmtId="0" fontId="24" fillId="25" borderId="38" xfId="0" applyFont="1" applyFill="1" applyBorder="1"/>
    <xf numFmtId="0" fontId="24" fillId="25" borderId="33" xfId="0" applyFont="1" applyFill="1" applyBorder="1"/>
    <xf numFmtId="0" fontId="24" fillId="25" borderId="32" xfId="0" applyFont="1" applyFill="1" applyBorder="1" applyAlignment="1">
      <alignment horizontal="center" vertical="center"/>
    </xf>
    <xf numFmtId="0" fontId="24" fillId="25" borderId="28" xfId="0" applyFont="1" applyFill="1" applyBorder="1" applyAlignment="1">
      <alignment horizontal="center" vertical="center"/>
    </xf>
    <xf numFmtId="0" fontId="25" fillId="25" borderId="33" xfId="0" applyFont="1" applyFill="1" applyBorder="1" applyAlignment="1">
      <alignment horizontal="center" vertical="center"/>
    </xf>
    <xf numFmtId="166" fontId="24" fillId="24" borderId="13" xfId="0" applyNumberFormat="1" applyFont="1" applyFill="1" applyBorder="1"/>
    <xf numFmtId="0" fontId="24" fillId="0" borderId="0" xfId="0" applyFont="1" applyBorder="1" applyAlignment="1">
      <alignment vertical="center"/>
    </xf>
    <xf numFmtId="0" fontId="24" fillId="0" borderId="0" xfId="0" applyFont="1" applyBorder="1" applyAlignment="1">
      <alignment horizontal="center"/>
    </xf>
    <xf numFmtId="0" fontId="24" fillId="0" borderId="0" xfId="0" applyFont="1" applyAlignment="1">
      <alignment horizontal="center"/>
    </xf>
    <xf numFmtId="0" fontId="24" fillId="0" borderId="0" xfId="0" applyFont="1" applyAlignment="1"/>
    <xf numFmtId="0" fontId="24" fillId="0" borderId="22" xfId="0" applyFont="1" applyBorder="1" applyAlignment="1">
      <alignment vertical="center" wrapText="1"/>
    </xf>
    <xf numFmtId="0" fontId="24" fillId="0" borderId="23" xfId="0" applyFont="1" applyBorder="1" applyAlignment="1">
      <alignment vertical="center" wrapText="1"/>
    </xf>
    <xf numFmtId="0" fontId="24" fillId="0" borderId="35" xfId="0" applyFont="1" applyBorder="1" applyAlignment="1">
      <alignment vertical="center" wrapText="1"/>
    </xf>
    <xf numFmtId="0" fontId="24" fillId="0" borderId="24" xfId="0" applyFont="1" applyBorder="1" applyAlignment="1">
      <alignment vertical="center" wrapText="1"/>
    </xf>
    <xf numFmtId="0" fontId="24" fillId="0" borderId="25" xfId="0" applyFont="1" applyBorder="1" applyAlignment="1">
      <alignment vertical="center" wrapText="1"/>
    </xf>
    <xf numFmtId="0" fontId="24" fillId="0" borderId="26" xfId="0" applyFont="1" applyBorder="1" applyAlignment="1">
      <alignment vertical="center" wrapText="1"/>
    </xf>
    <xf numFmtId="0" fontId="24" fillId="0" borderId="27" xfId="0" applyFont="1" applyBorder="1" applyAlignment="1">
      <alignment vertical="center" wrapText="1"/>
    </xf>
    <xf numFmtId="0" fontId="24" fillId="26" borderId="0" xfId="0" applyFont="1" applyFill="1" applyAlignment="1">
      <alignment vertical="center" wrapText="1"/>
    </xf>
    <xf numFmtId="0" fontId="24" fillId="30" borderId="0" xfId="0" applyFont="1" applyFill="1" applyAlignment="1">
      <alignment vertical="center" wrapText="1"/>
    </xf>
    <xf numFmtId="0" fontId="24" fillId="29" borderId="0" xfId="0" applyFont="1" applyFill="1" applyAlignment="1">
      <alignment vertical="center" wrapText="1"/>
    </xf>
    <xf numFmtId="0" fontId="0" fillId="0" borderId="0" xfId="0" applyFont="1"/>
    <xf numFmtId="171" fontId="32" fillId="0" borderId="0" xfId="64" applyNumberFormat="1" applyFont="1" applyAlignment="1" applyProtection="1"/>
    <xf numFmtId="0" fontId="0" fillId="0" borderId="12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166" fontId="32" fillId="0" borderId="0" xfId="64" applyNumberFormat="1" applyFont="1" applyAlignment="1" applyProtection="1"/>
    <xf numFmtId="166" fontId="0" fillId="0" borderId="0" xfId="0" applyNumberFormat="1" applyFont="1"/>
    <xf numFmtId="166" fontId="0" fillId="0" borderId="0" xfId="0" applyNumberFormat="1" applyFont="1" applyFill="1"/>
    <xf numFmtId="0" fontId="19" fillId="0" borderId="12" xfId="0" applyFont="1" applyFill="1" applyBorder="1" applyAlignment="1">
      <alignment horizontal="center" vertical="center"/>
    </xf>
    <xf numFmtId="171" fontId="34" fillId="0" borderId="0" xfId="64" applyNumberFormat="1" applyFont="1" applyAlignment="1" applyProtection="1"/>
    <xf numFmtId="171" fontId="34" fillId="0" borderId="10" xfId="64" applyNumberFormat="1" applyFont="1" applyBorder="1" applyAlignment="1" applyProtection="1"/>
    <xf numFmtId="0" fontId="19" fillId="0" borderId="0" xfId="0" applyFont="1"/>
    <xf numFmtId="0" fontId="19" fillId="0" borderId="0" xfId="0" applyFont="1" applyAlignment="1">
      <alignment horizontal="center" vertical="center"/>
    </xf>
    <xf numFmtId="0" fontId="33" fillId="0" borderId="12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31" fillId="31" borderId="12" xfId="0" applyFont="1" applyFill="1" applyBorder="1" applyAlignment="1">
      <alignment horizontal="center" vertical="center" wrapText="1"/>
    </xf>
    <xf numFmtId="0" fontId="0" fillId="31" borderId="12" xfId="0" applyFont="1" applyFill="1" applyBorder="1" applyAlignment="1">
      <alignment horizontal="center" vertical="center" wrapText="1"/>
    </xf>
    <xf numFmtId="0" fontId="0" fillId="0" borderId="46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172" fontId="0" fillId="0" borderId="0" xfId="0" applyNumberFormat="1"/>
    <xf numFmtId="0" fontId="33" fillId="0" borderId="48" xfId="0" applyFont="1" applyBorder="1" applyAlignment="1">
      <alignment horizontal="center" vertical="center"/>
    </xf>
    <xf numFmtId="0" fontId="31" fillId="0" borderId="48" xfId="0" applyFont="1" applyBorder="1" applyAlignment="1">
      <alignment horizontal="center" vertical="center" wrapText="1"/>
    </xf>
    <xf numFmtId="0" fontId="31" fillId="0" borderId="12" xfId="0" applyFont="1" applyBorder="1" applyAlignment="1">
      <alignment horizontal="center" vertical="center" wrapText="1"/>
    </xf>
    <xf numFmtId="0" fontId="33" fillId="0" borderId="49" xfId="0" applyFont="1" applyBorder="1" applyAlignment="1">
      <alignment horizontal="center" vertical="center"/>
    </xf>
    <xf numFmtId="0" fontId="31" fillId="0" borderId="49" xfId="0" applyFont="1" applyBorder="1" applyAlignment="1">
      <alignment horizontal="center" vertical="center" wrapText="1"/>
    </xf>
    <xf numFmtId="0" fontId="19" fillId="0" borderId="48" xfId="0" applyFont="1" applyBorder="1" applyAlignment="1">
      <alignment horizontal="center" vertical="center"/>
    </xf>
    <xf numFmtId="0" fontId="0" fillId="0" borderId="48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19" fillId="0" borderId="49" xfId="0" applyFont="1" applyFill="1" applyBorder="1" applyAlignment="1">
      <alignment horizontal="center" vertical="center" wrapText="1"/>
    </xf>
    <xf numFmtId="0" fontId="0" fillId="0" borderId="49" xfId="0" applyFont="1" applyFill="1" applyBorder="1" applyAlignment="1">
      <alignment horizontal="center" vertical="center" wrapText="1"/>
    </xf>
    <xf numFmtId="0" fontId="19" fillId="0" borderId="48" xfId="0" applyFont="1" applyFill="1" applyBorder="1" applyAlignment="1">
      <alignment horizontal="center" vertical="center"/>
    </xf>
    <xf numFmtId="0" fontId="0" fillId="0" borderId="48" xfId="0" applyFont="1" applyFill="1" applyBorder="1" applyAlignment="1">
      <alignment horizontal="center" vertical="center" wrapText="1"/>
    </xf>
    <xf numFmtId="0" fontId="19" fillId="0" borderId="49" xfId="0" applyFont="1" applyFill="1" applyBorder="1" applyAlignment="1">
      <alignment horizontal="center" vertical="center"/>
    </xf>
    <xf numFmtId="0" fontId="33" fillId="0" borderId="47" xfId="0" applyFont="1" applyBorder="1" applyAlignment="1">
      <alignment horizontal="center" vertical="center" wrapText="1"/>
    </xf>
    <xf numFmtId="0" fontId="19" fillId="0" borderId="47" xfId="0" applyFont="1" applyBorder="1" applyAlignment="1">
      <alignment horizontal="center" vertical="center" wrapText="1"/>
    </xf>
    <xf numFmtId="0" fontId="0" fillId="31" borderId="49" xfId="0" applyFont="1" applyFill="1" applyBorder="1" applyAlignment="1">
      <alignment horizontal="center" vertical="center" wrapText="1"/>
    </xf>
    <xf numFmtId="0" fontId="0" fillId="31" borderId="12" xfId="0" applyFont="1" applyFill="1" applyBorder="1" applyAlignment="1">
      <alignment horizontal="center" vertical="center"/>
    </xf>
    <xf numFmtId="0" fontId="31" fillId="31" borderId="48" xfId="0" applyFont="1" applyFill="1" applyBorder="1" applyAlignment="1">
      <alignment horizontal="center" vertical="center" wrapText="1"/>
    </xf>
    <xf numFmtId="0" fontId="31" fillId="31" borderId="49" xfId="0" applyFont="1" applyFill="1" applyBorder="1" applyAlignment="1">
      <alignment horizontal="center" vertical="center" wrapText="1"/>
    </xf>
    <xf numFmtId="0" fontId="0" fillId="0" borderId="48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48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49" xfId="0" applyFill="1" applyBorder="1" applyAlignment="1">
      <alignment horizontal="center" vertical="center"/>
    </xf>
    <xf numFmtId="0" fontId="33" fillId="0" borderId="47" xfId="0" applyFont="1" applyFill="1" applyBorder="1" applyAlignment="1">
      <alignment horizontal="center" vertical="center" wrapText="1"/>
    </xf>
    <xf numFmtId="0" fontId="0" fillId="0" borderId="54" xfId="0" applyFont="1" applyBorder="1" applyAlignment="1">
      <alignment horizontal="center" vertical="center" wrapText="1"/>
    </xf>
    <xf numFmtId="0" fontId="0" fillId="0" borderId="55" xfId="0" applyFont="1" applyFill="1" applyBorder="1" applyAlignment="1">
      <alignment horizontal="center" vertical="center" wrapText="1"/>
    </xf>
    <xf numFmtId="0" fontId="0" fillId="0" borderId="56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31" fillId="0" borderId="54" xfId="0" applyFont="1" applyBorder="1" applyAlignment="1">
      <alignment horizontal="center" vertical="center" wrapText="1"/>
    </xf>
    <xf numFmtId="0" fontId="31" fillId="0" borderId="55" xfId="0" applyFont="1" applyBorder="1" applyAlignment="1">
      <alignment horizontal="center" vertical="center" wrapText="1"/>
    </xf>
    <xf numFmtId="0" fontId="0" fillId="0" borderId="56" xfId="0" applyFill="1" applyBorder="1" applyAlignment="1">
      <alignment horizontal="center" vertical="center"/>
    </xf>
    <xf numFmtId="0" fontId="0" fillId="0" borderId="57" xfId="0" applyFill="1" applyBorder="1" applyAlignment="1">
      <alignment horizontal="center" vertical="center"/>
    </xf>
    <xf numFmtId="0" fontId="31" fillId="31" borderId="54" xfId="0" applyFont="1" applyFill="1" applyBorder="1" applyAlignment="1">
      <alignment horizontal="center" vertical="center" wrapText="1"/>
    </xf>
    <xf numFmtId="0" fontId="31" fillId="31" borderId="55" xfId="0" applyFont="1" applyFill="1" applyBorder="1" applyAlignment="1">
      <alignment horizontal="center" vertical="center" wrapText="1"/>
    </xf>
    <xf numFmtId="0" fontId="0" fillId="0" borderId="54" xfId="0" applyFont="1" applyFill="1" applyBorder="1" applyAlignment="1">
      <alignment horizontal="center" vertical="center" wrapText="1"/>
    </xf>
    <xf numFmtId="0" fontId="0" fillId="31" borderId="55" xfId="0" applyFont="1" applyFill="1" applyBorder="1" applyAlignment="1">
      <alignment horizontal="center" vertical="center" wrapText="1"/>
    </xf>
    <xf numFmtId="0" fontId="31" fillId="31" borderId="58" xfId="0" applyFont="1" applyFill="1" applyBorder="1" applyAlignment="1">
      <alignment horizontal="center" vertical="center" wrapText="1"/>
    </xf>
    <xf numFmtId="0" fontId="31" fillId="31" borderId="46" xfId="0" applyFont="1" applyFill="1" applyBorder="1" applyAlignment="1">
      <alignment horizontal="center" vertical="center" wrapText="1"/>
    </xf>
    <xf numFmtId="0" fontId="31" fillId="31" borderId="59" xfId="0" applyFont="1" applyFill="1" applyBorder="1" applyAlignment="1">
      <alignment horizontal="center" vertical="center" wrapText="1"/>
    </xf>
    <xf numFmtId="0" fontId="0" fillId="0" borderId="58" xfId="0" applyFont="1" applyFill="1" applyBorder="1" applyAlignment="1">
      <alignment horizontal="center" vertical="center" wrapText="1"/>
    </xf>
    <xf numFmtId="0" fontId="0" fillId="31" borderId="46" xfId="0" applyFont="1" applyFill="1" applyBorder="1" applyAlignment="1">
      <alignment horizontal="center" vertical="center" wrapText="1"/>
    </xf>
    <xf numFmtId="0" fontId="0" fillId="31" borderId="59" xfId="0" applyFont="1" applyFill="1" applyBorder="1" applyAlignment="1">
      <alignment horizontal="center" vertical="center" wrapText="1"/>
    </xf>
    <xf numFmtId="0" fontId="0" fillId="0" borderId="58" xfId="0" applyFont="1" applyBorder="1" applyAlignment="1">
      <alignment horizontal="center" vertical="center" wrapText="1"/>
    </xf>
    <xf numFmtId="0" fontId="0" fillId="0" borderId="46" xfId="0" applyFont="1" applyBorder="1" applyAlignment="1">
      <alignment horizontal="center" vertical="center" wrapText="1"/>
    </xf>
    <xf numFmtId="0" fontId="0" fillId="0" borderId="59" xfId="0" applyFont="1" applyFill="1" applyBorder="1" applyAlignment="1">
      <alignment horizontal="center" vertical="center" wrapText="1"/>
    </xf>
    <xf numFmtId="0" fontId="33" fillId="0" borderId="60" xfId="0" applyFont="1" applyBorder="1" applyAlignment="1">
      <alignment horizontal="center" vertical="center"/>
    </xf>
    <xf numFmtId="0" fontId="33" fillId="0" borderId="47" xfId="0" applyFont="1" applyBorder="1" applyAlignment="1">
      <alignment horizontal="center" vertical="center"/>
    </xf>
    <xf numFmtId="0" fontId="19" fillId="0" borderId="60" xfId="0" applyFont="1" applyBorder="1" applyAlignment="1">
      <alignment horizontal="center" vertical="center"/>
    </xf>
    <xf numFmtId="0" fontId="19" fillId="0" borderId="47" xfId="0" applyFont="1" applyBorder="1" applyAlignment="1">
      <alignment horizontal="center" vertical="center"/>
    </xf>
    <xf numFmtId="0" fontId="19" fillId="0" borderId="61" xfId="0" applyFont="1" applyFill="1" applyBorder="1" applyAlignment="1">
      <alignment horizontal="center" vertical="center" wrapText="1"/>
    </xf>
    <xf numFmtId="0" fontId="33" fillId="0" borderId="47" xfId="0" applyFont="1" applyFill="1" applyBorder="1" applyAlignment="1">
      <alignment horizontal="center" vertical="center"/>
    </xf>
    <xf numFmtId="0" fontId="33" fillId="0" borderId="61" xfId="0" applyFont="1" applyFill="1" applyBorder="1" applyAlignment="1">
      <alignment horizontal="center" vertical="center"/>
    </xf>
    <xf numFmtId="0" fontId="19" fillId="0" borderId="60" xfId="0" applyFont="1" applyFill="1" applyBorder="1" applyAlignment="1">
      <alignment horizontal="center" vertical="center"/>
    </xf>
    <xf numFmtId="0" fontId="19" fillId="0" borderId="47" xfId="0" applyFont="1" applyFill="1" applyBorder="1" applyAlignment="1">
      <alignment horizontal="center" vertical="center"/>
    </xf>
    <xf numFmtId="0" fontId="19" fillId="0" borderId="61" xfId="0" applyFont="1" applyFill="1" applyBorder="1" applyAlignment="1">
      <alignment horizontal="center" vertical="center"/>
    </xf>
    <xf numFmtId="0" fontId="33" fillId="0" borderId="45" xfId="0" applyFont="1" applyBorder="1" applyAlignment="1">
      <alignment horizontal="center" vertical="center"/>
    </xf>
    <xf numFmtId="0" fontId="33" fillId="0" borderId="53" xfId="0" applyFont="1" applyBorder="1" applyAlignment="1">
      <alignment horizontal="center" vertical="center" wrapText="1"/>
    </xf>
    <xf numFmtId="0" fontId="33" fillId="0" borderId="55" xfId="0" applyFont="1" applyBorder="1" applyAlignment="1">
      <alignment horizontal="center" vertical="center" wrapText="1"/>
    </xf>
    <xf numFmtId="0" fontId="33" fillId="0" borderId="57" xfId="0" applyFont="1" applyBorder="1" applyAlignment="1">
      <alignment horizontal="center" vertical="center" wrapText="1"/>
    </xf>
    <xf numFmtId="0" fontId="35" fillId="24" borderId="50" xfId="0" applyFont="1" applyFill="1" applyBorder="1" applyAlignment="1">
      <alignment horizontal="left" vertical="center"/>
    </xf>
    <xf numFmtId="0" fontId="0" fillId="24" borderId="0" xfId="0" applyFill="1"/>
    <xf numFmtId="0" fontId="19" fillId="24" borderId="0" xfId="0" applyFont="1" applyFill="1"/>
    <xf numFmtId="0" fontId="0" fillId="24" borderId="0" xfId="0" applyFill="1" applyBorder="1"/>
    <xf numFmtId="169" fontId="0" fillId="0" borderId="0" xfId="0" applyNumberFormat="1" applyFont="1"/>
    <xf numFmtId="169" fontId="0" fillId="0" borderId="0" xfId="0" applyNumberFormat="1"/>
    <xf numFmtId="0" fontId="0" fillId="0" borderId="0" xfId="0" applyFont="1" applyFill="1"/>
    <xf numFmtId="0" fontId="0" fillId="0" borderId="0" xfId="0" applyFill="1"/>
    <xf numFmtId="171" fontId="34" fillId="0" borderId="0" xfId="64" applyNumberFormat="1" applyFont="1" applyFill="1" applyAlignment="1" applyProtection="1"/>
    <xf numFmtId="171" fontId="34" fillId="26" borderId="0" xfId="64" applyNumberFormat="1" applyFont="1" applyFill="1" applyAlignment="1" applyProtection="1"/>
    <xf numFmtId="166" fontId="32" fillId="26" borderId="0" xfId="64" applyNumberFormat="1" applyFont="1" applyFill="1" applyAlignment="1" applyProtection="1"/>
    <xf numFmtId="166" fontId="0" fillId="26" borderId="0" xfId="0" applyNumberFormat="1" applyFont="1" applyFill="1"/>
    <xf numFmtId="2" fontId="0" fillId="0" borderId="0" xfId="0" applyNumberFormat="1" applyFont="1"/>
    <xf numFmtId="166" fontId="0" fillId="0" borderId="0" xfId="0" applyNumberFormat="1" applyFont="1" applyFill="1" applyBorder="1" applyAlignment="1">
      <alignment horizontal="center" vertical="center" wrapText="1"/>
    </xf>
    <xf numFmtId="166" fontId="0" fillId="0" borderId="0" xfId="0" applyNumberFormat="1"/>
    <xf numFmtId="166" fontId="0" fillId="31" borderId="0" xfId="0" applyNumberFormat="1" applyFont="1" applyFill="1"/>
    <xf numFmtId="166" fontId="0" fillId="32" borderId="12" xfId="0" applyNumberFormat="1" applyFont="1" applyFill="1" applyBorder="1" applyAlignment="1">
      <alignment horizontal="center" vertical="center"/>
    </xf>
    <xf numFmtId="166" fontId="0" fillId="32" borderId="55" xfId="0" applyNumberFormat="1" applyFont="1" applyFill="1" applyBorder="1" applyAlignment="1">
      <alignment horizontal="center" vertical="center" wrapText="1"/>
    </xf>
    <xf numFmtId="166" fontId="0" fillId="33" borderId="0" xfId="0" applyNumberFormat="1" applyFont="1" applyFill="1"/>
    <xf numFmtId="0" fontId="0" fillId="32" borderId="46" xfId="0" applyFont="1" applyFill="1" applyBorder="1" applyAlignment="1">
      <alignment horizontal="center" vertical="center" wrapText="1"/>
    </xf>
    <xf numFmtId="0" fontId="0" fillId="32" borderId="59" xfId="0" applyFont="1" applyFill="1" applyBorder="1" applyAlignment="1">
      <alignment horizontal="center" vertical="center" wrapText="1"/>
    </xf>
    <xf numFmtId="166" fontId="0" fillId="26" borderId="0" xfId="0" applyNumberFormat="1" applyFill="1"/>
    <xf numFmtId="0" fontId="36" fillId="31" borderId="12" xfId="0" applyFont="1" applyFill="1" applyBorder="1" applyAlignment="1">
      <alignment horizontal="center" vertical="center" wrapText="1"/>
    </xf>
    <xf numFmtId="0" fontId="36" fillId="31" borderId="49" xfId="0" applyFont="1" applyFill="1" applyBorder="1" applyAlignment="1">
      <alignment horizontal="center" vertical="center" wrapText="1"/>
    </xf>
    <xf numFmtId="0" fontId="36" fillId="31" borderId="12" xfId="0" applyFont="1" applyFill="1" applyBorder="1" applyAlignment="1">
      <alignment horizontal="center" vertical="center"/>
    </xf>
    <xf numFmtId="0" fontId="19" fillId="0" borderId="63" xfId="0" applyFont="1" applyBorder="1" applyAlignment="1">
      <alignment horizontal="center" vertical="center" wrapText="1"/>
    </xf>
    <xf numFmtId="0" fontId="0" fillId="0" borderId="6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0" fontId="0" fillId="0" borderId="64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0" fillId="0" borderId="65" xfId="0" applyFill="1" applyBorder="1" applyAlignment="1">
      <alignment horizontal="center" vertical="center"/>
    </xf>
    <xf numFmtId="0" fontId="33" fillId="0" borderId="51" xfId="0" applyFont="1" applyFill="1" applyBorder="1" applyAlignment="1">
      <alignment horizontal="center" vertical="center" wrapText="1"/>
    </xf>
    <xf numFmtId="17" fontId="0" fillId="0" borderId="0" xfId="0" applyNumberFormat="1"/>
    <xf numFmtId="171" fontId="34" fillId="0" borderId="0" xfId="64" applyNumberFormat="1" applyFont="1" applyFill="1" applyBorder="1" applyAlignment="1" applyProtection="1"/>
    <xf numFmtId="166" fontId="0" fillId="33" borderId="12" xfId="0" applyNumberFormat="1" applyFont="1" applyFill="1" applyBorder="1"/>
    <xf numFmtId="2" fontId="0" fillId="24" borderId="0" xfId="0" applyNumberFormat="1" applyFont="1" applyFill="1"/>
    <xf numFmtId="0" fontId="0" fillId="24" borderId="0" xfId="0" applyFont="1" applyFill="1"/>
    <xf numFmtId="2" fontId="0" fillId="24" borderId="12" xfId="0" applyNumberFormat="1" applyFont="1" applyFill="1" applyBorder="1"/>
    <xf numFmtId="166" fontId="0" fillId="26" borderId="12" xfId="0" applyNumberFormat="1" applyFont="1" applyFill="1" applyBorder="1"/>
    <xf numFmtId="166" fontId="0" fillId="34" borderId="0" xfId="0" applyNumberFormat="1" applyFont="1" applyFill="1"/>
    <xf numFmtId="0" fontId="0" fillId="34" borderId="0" xfId="0" applyFill="1"/>
    <xf numFmtId="166" fontId="0" fillId="34" borderId="0" xfId="0" applyNumberFormat="1" applyFill="1"/>
    <xf numFmtId="166" fontId="0" fillId="35" borderId="0" xfId="0" applyNumberFormat="1" applyFont="1" applyFill="1"/>
    <xf numFmtId="0" fontId="0" fillId="35" borderId="0" xfId="0" applyFill="1"/>
    <xf numFmtId="166" fontId="0" fillId="35" borderId="0" xfId="0" applyNumberFormat="1" applyFill="1"/>
    <xf numFmtId="166" fontId="0" fillId="35" borderId="12" xfId="0" applyNumberFormat="1" applyFont="1" applyFill="1" applyBorder="1"/>
    <xf numFmtId="166" fontId="0" fillId="34" borderId="12" xfId="0" applyNumberFormat="1" applyFont="1" applyFill="1" applyBorder="1"/>
    <xf numFmtId="166" fontId="32" fillId="33" borderId="0" xfId="64" applyNumberFormat="1" applyFont="1" applyFill="1" applyAlignment="1" applyProtection="1"/>
    <xf numFmtId="0" fontId="0" fillId="33" borderId="0" xfId="0" applyFill="1"/>
    <xf numFmtId="166" fontId="0" fillId="33" borderId="0" xfId="0" applyNumberFormat="1" applyFill="1"/>
    <xf numFmtId="0" fontId="24" fillId="26" borderId="0" xfId="0" applyFont="1" applyFill="1" applyAlignment="1">
      <alignment vertical="center"/>
    </xf>
    <xf numFmtId="0" fontId="24" fillId="30" borderId="0" xfId="0" applyFont="1" applyFill="1" applyAlignment="1">
      <alignment vertical="center"/>
    </xf>
    <xf numFmtId="0" fontId="24" fillId="29" borderId="0" xfId="0" applyFont="1" applyFill="1" applyAlignment="1">
      <alignment vertical="center"/>
    </xf>
    <xf numFmtId="0" fontId="24" fillId="26" borderId="0" xfId="0" applyFont="1" applyFill="1"/>
    <xf numFmtId="0" fontId="24" fillId="26" borderId="0" xfId="0" applyFont="1" applyFill="1" applyAlignment="1">
      <alignment horizontal="center" vertical="center"/>
    </xf>
    <xf numFmtId="0" fontId="24" fillId="26" borderId="0" xfId="0" applyFont="1" applyFill="1" applyBorder="1"/>
    <xf numFmtId="0" fontId="24" fillId="29" borderId="0" xfId="0" applyFont="1" applyFill="1"/>
    <xf numFmtId="0" fontId="24" fillId="29" borderId="0" xfId="0" applyFont="1" applyFill="1" applyAlignment="1">
      <alignment horizontal="center" vertical="center"/>
    </xf>
    <xf numFmtId="0" fontId="24" fillId="29" borderId="0" xfId="0" applyFont="1" applyFill="1" applyBorder="1"/>
    <xf numFmtId="0" fontId="24" fillId="34" borderId="0" xfId="0" applyFont="1" applyFill="1" applyAlignment="1">
      <alignment vertical="center" wrapText="1"/>
    </xf>
    <xf numFmtId="0" fontId="24" fillId="34" borderId="0" xfId="0" applyFont="1" applyFill="1"/>
    <xf numFmtId="0" fontId="24" fillId="34" borderId="0" xfId="0" applyFont="1" applyFill="1" applyAlignment="1">
      <alignment horizontal="center" vertical="center"/>
    </xf>
    <xf numFmtId="0" fontId="24" fillId="34" borderId="0" xfId="0" applyFont="1" applyFill="1" applyBorder="1"/>
    <xf numFmtId="166" fontId="32" fillId="36" borderId="0" xfId="64" applyNumberFormat="1" applyFont="1" applyFill="1" applyAlignment="1" applyProtection="1"/>
    <xf numFmtId="166" fontId="0" fillId="36" borderId="0" xfId="0" applyNumberFormat="1" applyFont="1" applyFill="1"/>
    <xf numFmtId="166" fontId="0" fillId="36" borderId="0" xfId="0" applyNumberFormat="1" applyFont="1" applyFill="1" applyBorder="1" applyAlignment="1">
      <alignment horizontal="center" vertical="center" wrapText="1"/>
    </xf>
    <xf numFmtId="0" fontId="0" fillId="36" borderId="0" xfId="0" applyFill="1"/>
    <xf numFmtId="166" fontId="0" fillId="36" borderId="0" xfId="0" applyNumberFormat="1" applyFill="1"/>
    <xf numFmtId="0" fontId="0" fillId="24" borderId="12" xfId="0" applyFont="1" applyFill="1" applyBorder="1" applyAlignment="1">
      <alignment horizontal="center" vertical="center" wrapText="1"/>
    </xf>
    <xf numFmtId="169" fontId="19" fillId="24" borderId="12" xfId="0" applyNumberFormat="1" applyFont="1" applyFill="1" applyBorder="1" applyAlignment="1">
      <alignment horizontal="center" vertical="center"/>
    </xf>
    <xf numFmtId="0" fontId="19" fillId="24" borderId="0" xfId="0" applyFont="1" applyFill="1" applyAlignment="1">
      <alignment horizontal="center" vertical="center"/>
    </xf>
    <xf numFmtId="0" fontId="19" fillId="24" borderId="0" xfId="0" applyFont="1" applyFill="1" applyBorder="1" applyAlignment="1">
      <alignment horizontal="center" vertical="center"/>
    </xf>
    <xf numFmtId="0" fontId="19" fillId="0" borderId="52" xfId="0" applyFont="1" applyBorder="1" applyAlignment="1">
      <alignment horizontal="center" vertical="center" wrapText="1"/>
    </xf>
    <xf numFmtId="0" fontId="19" fillId="0" borderId="54" xfId="0" applyFont="1" applyBorder="1" applyAlignment="1">
      <alignment horizontal="center" vertical="center" wrapText="1"/>
    </xf>
    <xf numFmtId="0" fontId="19" fillId="0" borderId="56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0" borderId="51" xfId="0" applyFont="1" applyBorder="1" applyAlignment="1">
      <alignment horizontal="center" vertical="center"/>
    </xf>
    <xf numFmtId="0" fontId="19" fillId="24" borderId="0" xfId="0" applyFont="1" applyFill="1" applyAlignment="1">
      <alignment horizontal="center" vertical="center" wrapText="1"/>
    </xf>
    <xf numFmtId="0" fontId="19" fillId="24" borderId="62" xfId="0" applyFont="1" applyFill="1" applyBorder="1" applyAlignment="1">
      <alignment horizontal="center" vertical="center" wrapText="1"/>
    </xf>
    <xf numFmtId="0" fontId="19" fillId="24" borderId="0" xfId="0" applyFont="1" applyFill="1" applyBorder="1" applyAlignment="1">
      <alignment horizontal="left" vertical="center" wrapText="1"/>
    </xf>
    <xf numFmtId="0" fontId="0" fillId="0" borderId="51" xfId="0" applyBorder="1" applyAlignment="1">
      <alignment horizontal="center" vertical="center"/>
    </xf>
    <xf numFmtId="0" fontId="0" fillId="0" borderId="51" xfId="0" applyBorder="1" applyAlignment="1">
      <alignment horizontal="center" vertical="center" textRotation="90" wrapText="1"/>
    </xf>
  </cellXfs>
  <cellStyles count="85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20% - Énfasis1" xfId="7" builtinId="30" customBuiltin="1"/>
    <cellStyle name="20% - Énfasis2" xfId="8" builtinId="34" customBuiltin="1"/>
    <cellStyle name="20% - Énfasis3" xfId="9" builtinId="38" customBuiltin="1"/>
    <cellStyle name="20% - Énfasis4" xfId="10" builtinId="42" customBuiltin="1"/>
    <cellStyle name="20% - Énfasis5" xfId="11" builtinId="46" customBuiltin="1"/>
    <cellStyle name="20% - Énfasis6" xfId="12" builtinId="50" customBuiltin="1"/>
    <cellStyle name="40% - Accent1" xfId="13" xr:uid="{00000000-0005-0000-0000-00000C000000}"/>
    <cellStyle name="40% - Accent2" xfId="14" xr:uid="{00000000-0005-0000-0000-00000D000000}"/>
    <cellStyle name="40% - Accent3" xfId="15" xr:uid="{00000000-0005-0000-0000-00000E000000}"/>
    <cellStyle name="40% - Accent4" xfId="16" xr:uid="{00000000-0005-0000-0000-00000F000000}"/>
    <cellStyle name="40% - Accent5" xfId="17" xr:uid="{00000000-0005-0000-0000-000010000000}"/>
    <cellStyle name="40% - Accent6" xfId="18" xr:uid="{00000000-0005-0000-0000-000011000000}"/>
    <cellStyle name="40% - Énfasis1" xfId="19" builtinId="31" customBuiltin="1"/>
    <cellStyle name="40% - Énfasis2" xfId="20" builtinId="35" customBuiltin="1"/>
    <cellStyle name="40% - Énfasis3" xfId="21" builtinId="39" customBuiltin="1"/>
    <cellStyle name="40% - Énfasis4" xfId="22" builtinId="43" customBuiltin="1"/>
    <cellStyle name="40% - Énfasis5" xfId="23" builtinId="47" customBuiltin="1"/>
    <cellStyle name="40% - Énfasis6" xfId="24" builtinId="51" customBuiltin="1"/>
    <cellStyle name="60% - Accent1" xfId="25" xr:uid="{00000000-0005-0000-0000-000018000000}"/>
    <cellStyle name="60% - Accent2" xfId="26" xr:uid="{00000000-0005-0000-0000-000019000000}"/>
    <cellStyle name="60% - Accent3" xfId="27" xr:uid="{00000000-0005-0000-0000-00001A000000}"/>
    <cellStyle name="60% - Accent4" xfId="28" xr:uid="{00000000-0005-0000-0000-00001B000000}"/>
    <cellStyle name="60% - Accent5" xfId="29" xr:uid="{00000000-0005-0000-0000-00001C000000}"/>
    <cellStyle name="60% - Accent6" xfId="30" xr:uid="{00000000-0005-0000-0000-00001D000000}"/>
    <cellStyle name="60% - Énfasis1" xfId="31" builtinId="32" customBuiltin="1"/>
    <cellStyle name="60% - Énfasis2" xfId="32" builtinId="36" customBuiltin="1"/>
    <cellStyle name="60% - Énfasis3" xfId="33" builtinId="40" customBuiltin="1"/>
    <cellStyle name="60% - Énfasis4" xfId="34" builtinId="44" customBuiltin="1"/>
    <cellStyle name="60% - Énfasis5" xfId="35" builtinId="48" customBuiltin="1"/>
    <cellStyle name="60% - Énfasis6" xfId="36" builtinId="52" customBuiltin="1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ueno" xfId="44" builtinId="26" customBuiltin="1"/>
    <cellStyle name="Calculation" xfId="45" xr:uid="{00000000-0005-0000-0000-00002C000000}"/>
    <cellStyle name="Cálculo" xfId="46" builtinId="22" customBuiltin="1"/>
    <cellStyle name="Celda de comprobación" xfId="47" builtinId="23" customBuiltin="1"/>
    <cellStyle name="Celda vinculada" xfId="48" builtinId="24" customBuiltin="1"/>
    <cellStyle name="Check Cell" xfId="49" xr:uid="{00000000-0005-0000-0000-000030000000}"/>
    <cellStyle name="Encabezado 1" xfId="78" builtinId="16" customBuiltin="1"/>
    <cellStyle name="Encabezado 4" xfId="50" builtinId="19" customBuiltin="1"/>
    <cellStyle name="Énfasis1" xfId="51" builtinId="29" customBuiltin="1"/>
    <cellStyle name="Énfasis2" xfId="52" builtinId="33" customBuiltin="1"/>
    <cellStyle name="Énfasis3" xfId="53" builtinId="37" customBuiltin="1"/>
    <cellStyle name="Énfasis4" xfId="54" builtinId="41" customBuiltin="1"/>
    <cellStyle name="Énfasis5" xfId="55" builtinId="45" customBuiltin="1"/>
    <cellStyle name="Énfasis6" xfId="56" builtinId="49" customBuiltin="1"/>
    <cellStyle name="Entrada" xfId="57" builtinId="20" customBuiltin="1"/>
    <cellStyle name="Explanatory Text" xfId="58" xr:uid="{00000000-0005-0000-0000-000039000000}"/>
    <cellStyle name="Good" xfId="59" xr:uid="{00000000-0005-0000-0000-00003A000000}"/>
    <cellStyle name="Heading 1" xfId="60" xr:uid="{00000000-0005-0000-0000-00003B000000}"/>
    <cellStyle name="Heading 2" xfId="61" xr:uid="{00000000-0005-0000-0000-00003C000000}"/>
    <cellStyle name="Heading 3" xfId="62" xr:uid="{00000000-0005-0000-0000-00003D000000}"/>
    <cellStyle name="Heading 4" xfId="63" xr:uid="{00000000-0005-0000-0000-00003E000000}"/>
    <cellStyle name="Hipervínculo" xfId="64" builtinId="8"/>
    <cellStyle name="Incorrecto" xfId="65" builtinId="27" customBuiltin="1"/>
    <cellStyle name="Input" xfId="66" xr:uid="{00000000-0005-0000-0000-000041000000}"/>
    <cellStyle name="Linked Cell" xfId="67" xr:uid="{00000000-0005-0000-0000-000042000000}"/>
    <cellStyle name="Millares" xfId="68" builtinId="3"/>
    <cellStyle name="Neutral" xfId="69" builtinId="28" customBuiltin="1"/>
    <cellStyle name="Normal" xfId="0" builtinId="0"/>
    <cellStyle name="Normal 100" xfId="84" xr:uid="{00000000-0005-0000-0000-000046000000}"/>
    <cellStyle name="Normal 127" xfId="83" xr:uid="{00000000-0005-0000-0000-000047000000}"/>
    <cellStyle name="Notas" xfId="70" builtinId="10" customBuiltin="1"/>
    <cellStyle name="Note" xfId="71" xr:uid="{00000000-0005-0000-0000-000049000000}"/>
    <cellStyle name="Output" xfId="72" xr:uid="{00000000-0005-0000-0000-00004A000000}"/>
    <cellStyle name="Salida" xfId="73" builtinId="21" customBuiltin="1"/>
    <cellStyle name="Texto de advertencia" xfId="74" builtinId="11" customBuiltin="1"/>
    <cellStyle name="Texto explicativo" xfId="75" builtinId="53" customBuiltin="1"/>
    <cellStyle name="Title" xfId="76" xr:uid="{00000000-0005-0000-0000-00004E000000}"/>
    <cellStyle name="Título" xfId="77" builtinId="15" customBuiltin="1"/>
    <cellStyle name="Título 2" xfId="79" builtinId="17" customBuiltin="1"/>
    <cellStyle name="Título 3" xfId="80" builtinId="18" customBuiltin="1"/>
    <cellStyle name="Total" xfId="81" builtinId="25" customBuiltin="1"/>
    <cellStyle name="Warning Text" xfId="82" xr:uid="{00000000-0005-0000-0000-000054000000}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 xr9:uid="{00000000-0011-0000-FFFF-FFFF00000000}">
      <tableStyleElement type="wholeTable" dxfId="1"/>
      <tableStyleElement type="headerRow" dxfId="0"/>
    </tableStyle>
  </tableStyles>
  <colors>
    <mruColors>
      <color rgb="FF0000FF"/>
      <color rgb="FFFF5050"/>
      <color rgb="FF0000CC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3039008299898104E-2"/>
          <c:y val="3.3797616510836299E-2"/>
          <c:w val="0.89911682669760329"/>
          <c:h val="0.81276275527417507"/>
        </c:manualLayout>
      </c:layout>
      <c:scatterChart>
        <c:scatterStyle val="lineMarker"/>
        <c:varyColors val="0"/>
        <c:ser>
          <c:idx val="0"/>
          <c:order val="0"/>
          <c:tx>
            <c:v>Q Total Bombeado</c:v>
          </c:tx>
          <c:spPr>
            <a:ln w="19050">
              <a:solidFill>
                <a:srgbClr val="0000FF"/>
              </a:solidFill>
            </a:ln>
          </c:spPr>
          <c:marker>
            <c:symbol val="square"/>
            <c:size val="6"/>
            <c:spPr>
              <a:solidFill>
                <a:schemeClr val="accent1">
                  <a:lumMod val="40000"/>
                  <a:lumOff val="60000"/>
                </a:schemeClr>
              </a:solidFill>
              <a:ln>
                <a:solidFill>
                  <a:srgbClr val="0000FF"/>
                </a:solidFill>
              </a:ln>
            </c:spPr>
          </c:marker>
          <c:xVal>
            <c:numRef>
              <c:f>'Caudales totales por pozo'!$B$12:$B$63</c:f>
              <c:numCache>
                <c:formatCode>[$-C0A]mmmm/yy;@</c:formatCode>
                <c:ptCount val="52"/>
                <c:pt idx="0">
                  <c:v>41944</c:v>
                </c:pt>
                <c:pt idx="1">
                  <c:v>41974</c:v>
                </c:pt>
                <c:pt idx="2">
                  <c:v>42005</c:v>
                </c:pt>
                <c:pt idx="3">
                  <c:v>42036</c:v>
                </c:pt>
                <c:pt idx="4">
                  <c:v>42064</c:v>
                </c:pt>
                <c:pt idx="5">
                  <c:v>42095</c:v>
                </c:pt>
                <c:pt idx="6">
                  <c:v>42125</c:v>
                </c:pt>
                <c:pt idx="7">
                  <c:v>42156</c:v>
                </c:pt>
                <c:pt idx="8">
                  <c:v>42186</c:v>
                </c:pt>
                <c:pt idx="9">
                  <c:v>42217</c:v>
                </c:pt>
                <c:pt idx="10">
                  <c:v>42248</c:v>
                </c:pt>
                <c:pt idx="11">
                  <c:v>42278</c:v>
                </c:pt>
                <c:pt idx="12">
                  <c:v>42309</c:v>
                </c:pt>
                <c:pt idx="13">
                  <c:v>42339</c:v>
                </c:pt>
                <c:pt idx="14">
                  <c:v>42370</c:v>
                </c:pt>
                <c:pt idx="15">
                  <c:v>42401</c:v>
                </c:pt>
                <c:pt idx="16">
                  <c:v>42430</c:v>
                </c:pt>
                <c:pt idx="17">
                  <c:v>42461</c:v>
                </c:pt>
                <c:pt idx="18">
                  <c:v>42491</c:v>
                </c:pt>
                <c:pt idx="19">
                  <c:v>42522</c:v>
                </c:pt>
                <c:pt idx="20">
                  <c:v>42552</c:v>
                </c:pt>
                <c:pt idx="21">
                  <c:v>42583</c:v>
                </c:pt>
                <c:pt idx="22">
                  <c:v>42614</c:v>
                </c:pt>
                <c:pt idx="23">
                  <c:v>42644</c:v>
                </c:pt>
                <c:pt idx="24">
                  <c:v>42675</c:v>
                </c:pt>
                <c:pt idx="25">
                  <c:v>42705</c:v>
                </c:pt>
                <c:pt idx="26">
                  <c:v>42736</c:v>
                </c:pt>
                <c:pt idx="27">
                  <c:v>42767</c:v>
                </c:pt>
                <c:pt idx="28">
                  <c:v>42795</c:v>
                </c:pt>
                <c:pt idx="29">
                  <c:v>42826</c:v>
                </c:pt>
                <c:pt idx="30">
                  <c:v>42856</c:v>
                </c:pt>
                <c:pt idx="31">
                  <c:v>42887</c:v>
                </c:pt>
                <c:pt idx="32">
                  <c:v>42917</c:v>
                </c:pt>
                <c:pt idx="33">
                  <c:v>42948</c:v>
                </c:pt>
                <c:pt idx="34">
                  <c:v>42979</c:v>
                </c:pt>
                <c:pt idx="35">
                  <c:v>43009</c:v>
                </c:pt>
                <c:pt idx="36">
                  <c:v>43040</c:v>
                </c:pt>
                <c:pt idx="37">
                  <c:v>43070</c:v>
                </c:pt>
                <c:pt idx="38">
                  <c:v>43101</c:v>
                </c:pt>
                <c:pt idx="39">
                  <c:v>43132</c:v>
                </c:pt>
                <c:pt idx="40">
                  <c:v>43160</c:v>
                </c:pt>
                <c:pt idx="41">
                  <c:v>43191</c:v>
                </c:pt>
                <c:pt idx="42">
                  <c:v>43221</c:v>
                </c:pt>
                <c:pt idx="43">
                  <c:v>43252</c:v>
                </c:pt>
                <c:pt idx="44">
                  <c:v>43282</c:v>
                </c:pt>
                <c:pt idx="45">
                  <c:v>43313</c:v>
                </c:pt>
                <c:pt idx="46">
                  <c:v>43344</c:v>
                </c:pt>
                <c:pt idx="47">
                  <c:v>43374</c:v>
                </c:pt>
                <c:pt idx="48">
                  <c:v>43405</c:v>
                </c:pt>
                <c:pt idx="49">
                  <c:v>43435</c:v>
                </c:pt>
                <c:pt idx="50">
                  <c:v>43466</c:v>
                </c:pt>
                <c:pt idx="51">
                  <c:v>43498</c:v>
                </c:pt>
              </c:numCache>
            </c:numRef>
          </c:xVal>
          <c:yVal>
            <c:numRef>
              <c:f>'Caudales totales por pozo'!$W$12:$W$63</c:f>
              <c:numCache>
                <c:formatCode>#,##0.0</c:formatCode>
                <c:ptCount val="52"/>
                <c:pt idx="0">
                  <c:v>1.6891990147198482E-2</c:v>
                </c:pt>
                <c:pt idx="1">
                  <c:v>8.2985140382317795</c:v>
                </c:pt>
                <c:pt idx="2">
                  <c:v>18.002960722819594</c:v>
                </c:pt>
                <c:pt idx="3">
                  <c:v>16.088388723544973</c:v>
                </c:pt>
                <c:pt idx="4">
                  <c:v>17.296408303464752</c:v>
                </c:pt>
                <c:pt idx="5">
                  <c:v>20.362862654320992</c:v>
                </c:pt>
                <c:pt idx="6">
                  <c:v>31.868686529271208</c:v>
                </c:pt>
                <c:pt idx="7">
                  <c:v>41.467255768952548</c:v>
                </c:pt>
                <c:pt idx="8">
                  <c:v>43.702473156198664</c:v>
                </c:pt>
                <c:pt idx="9">
                  <c:v>44.676313502814182</c:v>
                </c:pt>
                <c:pt idx="10">
                  <c:v>47.919518741560573</c:v>
                </c:pt>
                <c:pt idx="11">
                  <c:v>59.114221643518519</c:v>
                </c:pt>
                <c:pt idx="12">
                  <c:v>69.128208490065589</c:v>
                </c:pt>
                <c:pt idx="13">
                  <c:v>72.784158686155905</c:v>
                </c:pt>
                <c:pt idx="14">
                  <c:v>87.627564964157727</c:v>
                </c:pt>
                <c:pt idx="15">
                  <c:v>98.536322637292471</c:v>
                </c:pt>
                <c:pt idx="16">
                  <c:v>101.69756197729981</c:v>
                </c:pt>
                <c:pt idx="17">
                  <c:v>103.85936342592593</c:v>
                </c:pt>
                <c:pt idx="18">
                  <c:v>107.68309438470729</c:v>
                </c:pt>
                <c:pt idx="19">
                  <c:v>100.83317901234567</c:v>
                </c:pt>
                <c:pt idx="20">
                  <c:v>109.1377202807646</c:v>
                </c:pt>
                <c:pt idx="21">
                  <c:v>109.71843264635606</c:v>
                </c:pt>
                <c:pt idx="22">
                  <c:v>112.10540895061732</c:v>
                </c:pt>
                <c:pt idx="23">
                  <c:v>103.24067727001189</c:v>
                </c:pt>
                <c:pt idx="24">
                  <c:v>105.76764274691359</c:v>
                </c:pt>
                <c:pt idx="25">
                  <c:v>107.98279056526283</c:v>
                </c:pt>
                <c:pt idx="26">
                  <c:v>104.21113701276882</c:v>
                </c:pt>
                <c:pt idx="27">
                  <c:v>106.98756626674107</c:v>
                </c:pt>
                <c:pt idx="28">
                  <c:v>100.52706664893221</c:v>
                </c:pt>
                <c:pt idx="29">
                  <c:v>98.876983265817898</c:v>
                </c:pt>
                <c:pt idx="30">
                  <c:v>45.876269414575866</c:v>
                </c:pt>
                <c:pt idx="31">
                  <c:v>72.916256751543216</c:v>
                </c:pt>
                <c:pt idx="32">
                  <c:v>68.975723612977902</c:v>
                </c:pt>
                <c:pt idx="33">
                  <c:v>218.60001540098563</c:v>
                </c:pt>
                <c:pt idx="34">
                  <c:v>164.07351128472223</c:v>
                </c:pt>
                <c:pt idx="35">
                  <c:v>142.05113873954605</c:v>
                </c:pt>
                <c:pt idx="36">
                  <c:v>137.62604938271605</c:v>
                </c:pt>
                <c:pt idx="37">
                  <c:v>128.48678315412187</c:v>
                </c:pt>
                <c:pt idx="38">
                  <c:v>114.57950642174431</c:v>
                </c:pt>
                <c:pt idx="39">
                  <c:v>116.03535548941802</c:v>
                </c:pt>
                <c:pt idx="40">
                  <c:v>109.00376082735957</c:v>
                </c:pt>
                <c:pt idx="41">
                  <c:v>103.66086844135805</c:v>
                </c:pt>
                <c:pt idx="42">
                  <c:v>91.955241562126616</c:v>
                </c:pt>
                <c:pt idx="43">
                  <c:v>106.32899382716052</c:v>
                </c:pt>
                <c:pt idx="44">
                  <c:v>111.45724835722821</c:v>
                </c:pt>
                <c:pt idx="45">
                  <c:v>104.43470803464754</c:v>
                </c:pt>
                <c:pt idx="46">
                  <c:v>102.45560841049385</c:v>
                </c:pt>
                <c:pt idx="47">
                  <c:v>99.574839456391857</c:v>
                </c:pt>
                <c:pt idx="48">
                  <c:v>106.64337962962966</c:v>
                </c:pt>
                <c:pt idx="49">
                  <c:v>68.204170400238908</c:v>
                </c:pt>
                <c:pt idx="50">
                  <c:v>88.170683990442058</c:v>
                </c:pt>
                <c:pt idx="51">
                  <c:v>129.37471891534389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CE7-4E9F-B130-C610EED9693E}"/>
            </c:ext>
          </c:extLst>
        </c:ser>
        <c:ser>
          <c:idx val="1"/>
          <c:order val="1"/>
          <c:tx>
            <c:v>Q Bombeo de Agua Natural</c:v>
          </c:tx>
          <c:spPr>
            <a:ln w="19050">
              <a:solidFill>
                <a:srgbClr val="00B050"/>
              </a:solidFill>
            </a:ln>
          </c:spPr>
          <c:marker>
            <c:symbol val="circle"/>
            <c:size val="6"/>
            <c:spPr>
              <a:solidFill>
                <a:schemeClr val="accent3">
                  <a:lumMod val="40000"/>
                  <a:lumOff val="60000"/>
                </a:schemeClr>
              </a:solidFill>
              <a:ln>
                <a:solidFill>
                  <a:srgbClr val="00B050"/>
                </a:solidFill>
              </a:ln>
            </c:spPr>
          </c:marker>
          <c:xVal>
            <c:numRef>
              <c:f>'Caudal Agua Natural por pozo'!$B$7:$B$63</c:f>
              <c:numCache>
                <c:formatCode>[$-C0A]mmmm/yy;@</c:formatCode>
                <c:ptCount val="57"/>
                <c:pt idx="0">
                  <c:v>41791</c:v>
                </c:pt>
                <c:pt idx="1">
                  <c:v>41821</c:v>
                </c:pt>
                <c:pt idx="2">
                  <c:v>41852</c:v>
                </c:pt>
                <c:pt idx="3">
                  <c:v>41883</c:v>
                </c:pt>
                <c:pt idx="4">
                  <c:v>41913</c:v>
                </c:pt>
                <c:pt idx="5">
                  <c:v>41944</c:v>
                </c:pt>
                <c:pt idx="6">
                  <c:v>41974</c:v>
                </c:pt>
                <c:pt idx="7">
                  <c:v>42005</c:v>
                </c:pt>
                <c:pt idx="8">
                  <c:v>42036</c:v>
                </c:pt>
                <c:pt idx="9">
                  <c:v>42064</c:v>
                </c:pt>
                <c:pt idx="10">
                  <c:v>42095</c:v>
                </c:pt>
                <c:pt idx="11">
                  <c:v>42125</c:v>
                </c:pt>
                <c:pt idx="12">
                  <c:v>42156</c:v>
                </c:pt>
                <c:pt idx="13">
                  <c:v>42186</c:v>
                </c:pt>
                <c:pt idx="14">
                  <c:v>42217</c:v>
                </c:pt>
                <c:pt idx="15">
                  <c:v>42248</c:v>
                </c:pt>
                <c:pt idx="16">
                  <c:v>42278</c:v>
                </c:pt>
                <c:pt idx="17">
                  <c:v>42309</c:v>
                </c:pt>
                <c:pt idx="18">
                  <c:v>42339</c:v>
                </c:pt>
                <c:pt idx="19">
                  <c:v>42370</c:v>
                </c:pt>
                <c:pt idx="20">
                  <c:v>42401</c:v>
                </c:pt>
                <c:pt idx="21">
                  <c:v>42430</c:v>
                </c:pt>
                <c:pt idx="22">
                  <c:v>42461</c:v>
                </c:pt>
                <c:pt idx="23">
                  <c:v>42491</c:v>
                </c:pt>
                <c:pt idx="24">
                  <c:v>42522</c:v>
                </c:pt>
                <c:pt idx="25">
                  <c:v>42552</c:v>
                </c:pt>
                <c:pt idx="26">
                  <c:v>42583</c:v>
                </c:pt>
                <c:pt idx="27">
                  <c:v>42614</c:v>
                </c:pt>
                <c:pt idx="28">
                  <c:v>42644</c:v>
                </c:pt>
                <c:pt idx="29">
                  <c:v>42675</c:v>
                </c:pt>
                <c:pt idx="30">
                  <c:v>42705</c:v>
                </c:pt>
                <c:pt idx="31">
                  <c:v>42736</c:v>
                </c:pt>
                <c:pt idx="32">
                  <c:v>42767</c:v>
                </c:pt>
                <c:pt idx="33">
                  <c:v>42795</c:v>
                </c:pt>
                <c:pt idx="34">
                  <c:v>42826</c:v>
                </c:pt>
                <c:pt idx="35">
                  <c:v>42856</c:v>
                </c:pt>
                <c:pt idx="36">
                  <c:v>42887</c:v>
                </c:pt>
                <c:pt idx="37">
                  <c:v>42917</c:v>
                </c:pt>
                <c:pt idx="38">
                  <c:v>42948</c:v>
                </c:pt>
                <c:pt idx="39">
                  <c:v>42979</c:v>
                </c:pt>
                <c:pt idx="40">
                  <c:v>43009</c:v>
                </c:pt>
                <c:pt idx="41">
                  <c:v>43040</c:v>
                </c:pt>
                <c:pt idx="42">
                  <c:v>43070</c:v>
                </c:pt>
                <c:pt idx="43">
                  <c:v>43101</c:v>
                </c:pt>
                <c:pt idx="44">
                  <c:v>43132</c:v>
                </c:pt>
                <c:pt idx="45">
                  <c:v>43160</c:v>
                </c:pt>
                <c:pt idx="46">
                  <c:v>43191</c:v>
                </c:pt>
                <c:pt idx="47">
                  <c:v>43221</c:v>
                </c:pt>
                <c:pt idx="48">
                  <c:v>43252</c:v>
                </c:pt>
                <c:pt idx="49">
                  <c:v>43282</c:v>
                </c:pt>
                <c:pt idx="50">
                  <c:v>43313</c:v>
                </c:pt>
                <c:pt idx="51">
                  <c:v>43344</c:v>
                </c:pt>
                <c:pt idx="52">
                  <c:v>43374</c:v>
                </c:pt>
                <c:pt idx="53">
                  <c:v>43405</c:v>
                </c:pt>
                <c:pt idx="54">
                  <c:v>43435</c:v>
                </c:pt>
                <c:pt idx="55">
                  <c:v>43466</c:v>
                </c:pt>
                <c:pt idx="56">
                  <c:v>43498</c:v>
                </c:pt>
              </c:numCache>
            </c:numRef>
          </c:xVal>
          <c:yVal>
            <c:numRef>
              <c:f>'Caudal Agua Natural por pozo'!$W$7:$W$63</c:f>
              <c:numCache>
                <c:formatCode>0.0</c:formatCode>
                <c:ptCount val="57"/>
                <c:pt idx="5">
                  <c:v>0.2</c:v>
                </c:pt>
                <c:pt idx="6">
                  <c:v>1.8</c:v>
                </c:pt>
                <c:pt idx="7">
                  <c:v>4.1999999999999993</c:v>
                </c:pt>
                <c:pt idx="8">
                  <c:v>3.7</c:v>
                </c:pt>
                <c:pt idx="9">
                  <c:v>3.9999999999999996</c:v>
                </c:pt>
                <c:pt idx="10">
                  <c:v>4.5</c:v>
                </c:pt>
                <c:pt idx="11">
                  <c:v>6.9</c:v>
                </c:pt>
                <c:pt idx="12">
                  <c:v>9.1</c:v>
                </c:pt>
                <c:pt idx="13">
                  <c:v>9.5</c:v>
                </c:pt>
                <c:pt idx="14">
                  <c:v>9.9</c:v>
                </c:pt>
                <c:pt idx="15">
                  <c:v>10.100000000000001</c:v>
                </c:pt>
                <c:pt idx="16">
                  <c:v>9.7999999999999989</c:v>
                </c:pt>
                <c:pt idx="17">
                  <c:v>11.2</c:v>
                </c:pt>
                <c:pt idx="18">
                  <c:v>11.7</c:v>
                </c:pt>
                <c:pt idx="19">
                  <c:v>18.900000000000002</c:v>
                </c:pt>
                <c:pt idx="20">
                  <c:v>17.400000000000002</c:v>
                </c:pt>
                <c:pt idx="21">
                  <c:v>20</c:v>
                </c:pt>
                <c:pt idx="22">
                  <c:v>20.200000000000003</c:v>
                </c:pt>
                <c:pt idx="23">
                  <c:v>20.3</c:v>
                </c:pt>
                <c:pt idx="24">
                  <c:v>20.099999999999998</c:v>
                </c:pt>
                <c:pt idx="25">
                  <c:v>20.399999999999999</c:v>
                </c:pt>
                <c:pt idx="26">
                  <c:v>20.999999999999996</c:v>
                </c:pt>
                <c:pt idx="27">
                  <c:v>21.599999999999998</c:v>
                </c:pt>
                <c:pt idx="28">
                  <c:v>19.999999999999996</c:v>
                </c:pt>
                <c:pt idx="29">
                  <c:v>19.400000000000002</c:v>
                </c:pt>
                <c:pt idx="30">
                  <c:v>20.7</c:v>
                </c:pt>
                <c:pt idx="31">
                  <c:v>20.699999999999996</c:v>
                </c:pt>
                <c:pt idx="32">
                  <c:v>21</c:v>
                </c:pt>
                <c:pt idx="33">
                  <c:v>20.299999999999997</c:v>
                </c:pt>
                <c:pt idx="34">
                  <c:v>20.099999999999994</c:v>
                </c:pt>
                <c:pt idx="35">
                  <c:v>9.0999999999999979</c:v>
                </c:pt>
                <c:pt idx="36">
                  <c:v>15.8</c:v>
                </c:pt>
                <c:pt idx="37">
                  <c:v>14.099999999999998</c:v>
                </c:pt>
                <c:pt idx="38">
                  <c:v>25</c:v>
                </c:pt>
                <c:pt idx="39">
                  <c:v>20</c:v>
                </c:pt>
                <c:pt idx="40">
                  <c:v>18</c:v>
                </c:pt>
                <c:pt idx="41">
                  <c:v>16</c:v>
                </c:pt>
                <c:pt idx="42">
                  <c:v>19</c:v>
                </c:pt>
                <c:pt idx="43">
                  <c:v>14</c:v>
                </c:pt>
                <c:pt idx="44">
                  <c:v>15.2</c:v>
                </c:pt>
                <c:pt idx="45">
                  <c:v>16</c:v>
                </c:pt>
                <c:pt idx="46">
                  <c:v>16</c:v>
                </c:pt>
                <c:pt idx="47">
                  <c:v>16</c:v>
                </c:pt>
                <c:pt idx="48">
                  <c:v>12</c:v>
                </c:pt>
                <c:pt idx="49">
                  <c:v>13</c:v>
                </c:pt>
                <c:pt idx="50">
                  <c:v>14.100000000000001</c:v>
                </c:pt>
                <c:pt idx="51">
                  <c:v>12.899999999999999</c:v>
                </c:pt>
                <c:pt idx="52">
                  <c:v>11.100000000000001</c:v>
                </c:pt>
                <c:pt idx="53">
                  <c:v>13.7</c:v>
                </c:pt>
                <c:pt idx="54">
                  <c:v>13.7</c:v>
                </c:pt>
                <c:pt idx="55">
                  <c:v>13.8</c:v>
                </c:pt>
                <c:pt idx="56">
                  <c:v>14.9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CE7-4E9F-B130-C610EED9693E}"/>
            </c:ext>
          </c:extLst>
        </c:ser>
        <c:ser>
          <c:idx val="2"/>
          <c:order val="2"/>
          <c:spPr>
            <a:ln w="19050">
              <a:solidFill>
                <a:schemeClr val="tx1"/>
              </a:solidFill>
              <a:prstDash val="solid"/>
            </a:ln>
          </c:spPr>
          <c:marker>
            <c:symbol val="none"/>
          </c:marker>
          <c:xVal>
            <c:numRef>
              <c:f>Graficos!$D$31:$D$32</c:f>
              <c:numCache>
                <c:formatCode>mmm\-yy</c:formatCode>
                <c:ptCount val="2"/>
                <c:pt idx="0">
                  <c:v>41944</c:v>
                </c:pt>
                <c:pt idx="1">
                  <c:v>41944</c:v>
                </c:pt>
              </c:numCache>
            </c:numRef>
          </c:xVal>
          <c:yVal>
            <c:numRef>
              <c:f>Graficos!$E$31:$E$32</c:f>
              <c:numCache>
                <c:formatCode>General</c:formatCode>
                <c:ptCount val="2"/>
                <c:pt idx="0">
                  <c:v>140</c:v>
                </c:pt>
                <c:pt idx="1">
                  <c:v>150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CE7-4E9F-B130-C610EED9693E}"/>
            </c:ext>
          </c:extLst>
        </c:ser>
        <c:ser>
          <c:idx val="3"/>
          <c:order val="3"/>
          <c:spPr>
            <a:ln w="19050">
              <a:solidFill>
                <a:schemeClr val="tx1"/>
              </a:solidFill>
              <a:prstDash val="solid"/>
            </a:ln>
          </c:spPr>
          <c:marker>
            <c:symbol val="none"/>
          </c:marker>
          <c:xVal>
            <c:numRef>
              <c:f>Graficos!$D$34:$D$35</c:f>
              <c:numCache>
                <c:formatCode>mmm\-yy</c:formatCode>
                <c:ptCount val="2"/>
                <c:pt idx="0">
                  <c:v>42369</c:v>
                </c:pt>
                <c:pt idx="1">
                  <c:v>42369</c:v>
                </c:pt>
              </c:numCache>
            </c:numRef>
          </c:xVal>
          <c:yVal>
            <c:numRef>
              <c:f>Graficos!$E$34:$E$35</c:f>
              <c:numCache>
                <c:formatCode>General</c:formatCode>
                <c:ptCount val="2"/>
                <c:pt idx="0">
                  <c:v>140</c:v>
                </c:pt>
                <c:pt idx="1">
                  <c:v>150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CE7-4E9F-B130-C610EED9693E}"/>
            </c:ext>
          </c:extLst>
        </c:ser>
        <c:ser>
          <c:idx val="4"/>
          <c:order val="4"/>
          <c:spPr>
            <a:ln w="19050">
              <a:solidFill>
                <a:schemeClr val="tx1"/>
              </a:solidFill>
              <a:prstDash val="solid"/>
            </a:ln>
          </c:spPr>
          <c:marker>
            <c:symbol val="none"/>
          </c:marker>
          <c:xVal>
            <c:numRef>
              <c:f>Graficos!$F$34:$F$35</c:f>
              <c:numCache>
                <c:formatCode>mmm\-yy</c:formatCode>
                <c:ptCount val="2"/>
                <c:pt idx="0">
                  <c:v>42947</c:v>
                </c:pt>
                <c:pt idx="1">
                  <c:v>42947</c:v>
                </c:pt>
              </c:numCache>
            </c:numRef>
          </c:xVal>
          <c:yVal>
            <c:numRef>
              <c:f>Graficos!$E$34:$E$35</c:f>
              <c:numCache>
                <c:formatCode>General</c:formatCode>
                <c:ptCount val="2"/>
                <c:pt idx="0">
                  <c:v>140</c:v>
                </c:pt>
                <c:pt idx="1">
                  <c:v>150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CE7-4E9F-B130-C610EED9693E}"/>
            </c:ext>
          </c:extLst>
        </c:ser>
        <c:ser>
          <c:idx val="5"/>
          <c:order val="5"/>
          <c:spPr>
            <a:ln w="19050">
              <a:solidFill>
                <a:schemeClr val="tx1"/>
              </a:solidFill>
              <a:prstDash val="solid"/>
            </a:ln>
          </c:spPr>
          <c:marker>
            <c:symbol val="none"/>
          </c:marker>
          <c:xVal>
            <c:numRef>
              <c:f>Graficos!$G$34:$G$35</c:f>
              <c:numCache>
                <c:formatCode>mmm\-yy</c:formatCode>
                <c:ptCount val="2"/>
                <c:pt idx="0">
                  <c:v>43312</c:v>
                </c:pt>
                <c:pt idx="1">
                  <c:v>43312</c:v>
                </c:pt>
              </c:numCache>
            </c:numRef>
          </c:xVal>
          <c:yVal>
            <c:numRef>
              <c:f>Graficos!$E$34:$E$35</c:f>
              <c:numCache>
                <c:formatCode>General</c:formatCode>
                <c:ptCount val="2"/>
                <c:pt idx="0">
                  <c:v>140</c:v>
                </c:pt>
                <c:pt idx="1">
                  <c:v>150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CE7-4E9F-B130-C610EED9693E}"/>
            </c:ext>
          </c:extLst>
        </c:ser>
        <c:ser>
          <c:idx val="6"/>
          <c:order val="6"/>
          <c:tx>
            <c:v>Medición</c:v>
          </c:tx>
          <c:spPr>
            <a:ln w="28575">
              <a:solidFill>
                <a:srgbClr val="FF0000"/>
              </a:solidFill>
              <a:prstDash val="dashDot"/>
            </a:ln>
          </c:spPr>
          <c:marker>
            <c:symbol val="none"/>
          </c:marker>
          <c:xVal>
            <c:numRef>
              <c:f>Graficos!$J$31:$J$32</c:f>
              <c:numCache>
                <c:formatCode>mmm\-yy</c:formatCode>
                <c:ptCount val="2"/>
                <c:pt idx="0">
                  <c:v>42248</c:v>
                </c:pt>
                <c:pt idx="1">
                  <c:v>42248</c:v>
                </c:pt>
              </c:numCache>
            </c:numRef>
          </c:xVal>
          <c:yVal>
            <c:numRef>
              <c:f>Graficos!$K$31:$K$32</c:f>
              <c:numCache>
                <c:formatCode>General</c:formatCode>
                <c:ptCount val="2"/>
                <c:pt idx="0">
                  <c:v>0</c:v>
                </c:pt>
                <c:pt idx="1">
                  <c:v>220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DCE7-4E9F-B130-C610EED9693E}"/>
            </c:ext>
          </c:extLst>
        </c:ser>
        <c:ser>
          <c:idx val="7"/>
          <c:order val="7"/>
          <c:spPr>
            <a:ln>
              <a:solidFill>
                <a:srgbClr val="FF0000"/>
              </a:solidFill>
              <a:prstDash val="dashDot"/>
            </a:ln>
          </c:spPr>
          <c:marker>
            <c:symbol val="none"/>
          </c:marker>
          <c:xVal>
            <c:numRef>
              <c:f>Graficos!$J$34:$J$35</c:f>
              <c:numCache>
                <c:formatCode>mmm\-yy</c:formatCode>
                <c:ptCount val="2"/>
                <c:pt idx="0">
                  <c:v>42401</c:v>
                </c:pt>
                <c:pt idx="1">
                  <c:v>42401</c:v>
                </c:pt>
              </c:numCache>
            </c:numRef>
          </c:xVal>
          <c:yVal>
            <c:numRef>
              <c:f>Graficos!$K$31:$K$32</c:f>
              <c:numCache>
                <c:formatCode>General</c:formatCode>
                <c:ptCount val="2"/>
                <c:pt idx="0">
                  <c:v>0</c:v>
                </c:pt>
                <c:pt idx="1">
                  <c:v>220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DCE7-4E9F-B130-C610EED9693E}"/>
            </c:ext>
          </c:extLst>
        </c:ser>
        <c:ser>
          <c:idx val="8"/>
          <c:order val="8"/>
          <c:spPr>
            <a:ln>
              <a:solidFill>
                <a:srgbClr val="FF0000"/>
              </a:solidFill>
              <a:prstDash val="dashDot"/>
            </a:ln>
          </c:spPr>
          <c:marker>
            <c:symbol val="none"/>
          </c:marker>
          <c:xVal>
            <c:numRef>
              <c:f>Graficos!$J$37:$J$38</c:f>
              <c:numCache>
                <c:formatCode>mmm\-yy</c:formatCode>
                <c:ptCount val="2"/>
                <c:pt idx="0">
                  <c:v>43132</c:v>
                </c:pt>
                <c:pt idx="1">
                  <c:v>43132</c:v>
                </c:pt>
              </c:numCache>
            </c:numRef>
          </c:xVal>
          <c:yVal>
            <c:numRef>
              <c:f>Graficos!$K$31:$K$32</c:f>
              <c:numCache>
                <c:formatCode>General</c:formatCode>
                <c:ptCount val="2"/>
                <c:pt idx="0">
                  <c:v>0</c:v>
                </c:pt>
                <c:pt idx="1">
                  <c:v>220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DCE7-4E9F-B130-C610EED9693E}"/>
            </c:ext>
          </c:extLst>
        </c:ser>
        <c:ser>
          <c:idx val="9"/>
          <c:order val="9"/>
          <c:spPr>
            <a:ln>
              <a:solidFill>
                <a:srgbClr val="FF0000"/>
              </a:solidFill>
              <a:prstDash val="dashDot"/>
            </a:ln>
          </c:spPr>
          <c:marker>
            <c:symbol val="none"/>
          </c:marker>
          <c:xVal>
            <c:numRef>
              <c:f>Graficos!$J$40:$J$41</c:f>
              <c:numCache>
                <c:formatCode>mmm\-yy</c:formatCode>
                <c:ptCount val="2"/>
                <c:pt idx="0">
                  <c:v>43497</c:v>
                </c:pt>
                <c:pt idx="1">
                  <c:v>43497</c:v>
                </c:pt>
              </c:numCache>
            </c:numRef>
          </c:xVal>
          <c:yVal>
            <c:numRef>
              <c:f>Graficos!$K$31:$K$32</c:f>
              <c:numCache>
                <c:formatCode>General</c:formatCode>
                <c:ptCount val="2"/>
                <c:pt idx="0">
                  <c:v>0</c:v>
                </c:pt>
                <c:pt idx="1">
                  <c:v>220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DCE7-4E9F-B130-C610EED969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690112"/>
        <c:axId val="52769152"/>
      </c:scatterChart>
      <c:valAx>
        <c:axId val="51690112"/>
        <c:scaling>
          <c:orientation val="minMax"/>
          <c:max val="43647"/>
          <c:min val="41791"/>
        </c:scaling>
        <c:delete val="0"/>
        <c:axPos val="b"/>
        <c:numFmt formatCode="d\-mmm\-yy" sourceLinked="0"/>
        <c:majorTickMark val="cross"/>
        <c:minorTickMark val="in"/>
        <c:tickLblPos val="nextTo"/>
        <c:txPr>
          <a:bodyPr rot="-5400000" vert="horz"/>
          <a:lstStyle/>
          <a:p>
            <a:pPr>
              <a:defRPr/>
            </a:pPr>
            <a:endParaRPr lang="es-CL"/>
          </a:p>
        </c:txPr>
        <c:crossAx val="52769152"/>
        <c:crosses val="autoZero"/>
        <c:crossBetween val="midCat"/>
        <c:majorUnit val="182.625"/>
        <c:minorUnit val="30.4375"/>
      </c:valAx>
      <c:valAx>
        <c:axId val="52769152"/>
        <c:scaling>
          <c:orientation val="minMax"/>
        </c:scaling>
        <c:delete val="0"/>
        <c:axPos val="l"/>
        <c:majorGridlines/>
        <c:numFmt formatCode="#,##0" sourceLinked="0"/>
        <c:majorTickMark val="cross"/>
        <c:minorTickMark val="in"/>
        <c:tickLblPos val="nextTo"/>
        <c:crossAx val="51690112"/>
        <c:crosses val="autoZero"/>
        <c:crossBetween val="midCat"/>
        <c:majorUnit val="10"/>
        <c:minorUnit val="5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ayout>
        <c:manualLayout>
          <c:xMode val="edge"/>
          <c:yMode val="edge"/>
          <c:x val="0.12370564181044762"/>
          <c:y val="6.9964832547014619E-2"/>
          <c:w val="0.36293732875867007"/>
          <c:h val="0.13106781061125819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100"/>
          </a:pPr>
          <a:endParaRPr lang="es-CL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3039008299898104E-2"/>
          <c:y val="3.3797616510836299E-2"/>
          <c:w val="0.86776879688791131"/>
          <c:h val="0.81276275527417507"/>
        </c:manualLayout>
      </c:layout>
      <c:scatterChart>
        <c:scatterStyle val="lineMarker"/>
        <c:varyColors val="0"/>
        <c:ser>
          <c:idx val="0"/>
          <c:order val="0"/>
          <c:tx>
            <c:v>Q Total Bombeado en Sector Recuperación</c:v>
          </c:tx>
          <c:spPr>
            <a:ln w="19050">
              <a:solidFill>
                <a:srgbClr val="0000FF"/>
              </a:solidFill>
            </a:ln>
          </c:spPr>
          <c:marker>
            <c:symbol val="square"/>
            <c:size val="6"/>
            <c:spPr>
              <a:solidFill>
                <a:schemeClr val="accent1">
                  <a:lumMod val="40000"/>
                  <a:lumOff val="60000"/>
                </a:schemeClr>
              </a:solidFill>
              <a:ln>
                <a:solidFill>
                  <a:srgbClr val="0000FF"/>
                </a:solidFill>
              </a:ln>
            </c:spPr>
          </c:marker>
          <c:xVal>
            <c:numRef>
              <c:f>'Caudales totales por pozo'!$B$12:$B$63</c:f>
              <c:numCache>
                <c:formatCode>[$-C0A]mmmm/yy;@</c:formatCode>
                <c:ptCount val="52"/>
                <c:pt idx="0">
                  <c:v>41944</c:v>
                </c:pt>
                <c:pt idx="1">
                  <c:v>41974</c:v>
                </c:pt>
                <c:pt idx="2">
                  <c:v>42005</c:v>
                </c:pt>
                <c:pt idx="3">
                  <c:v>42036</c:v>
                </c:pt>
                <c:pt idx="4">
                  <c:v>42064</c:v>
                </c:pt>
                <c:pt idx="5">
                  <c:v>42095</c:v>
                </c:pt>
                <c:pt idx="6">
                  <c:v>42125</c:v>
                </c:pt>
                <c:pt idx="7">
                  <c:v>42156</c:v>
                </c:pt>
                <c:pt idx="8">
                  <c:v>42186</c:v>
                </c:pt>
                <c:pt idx="9">
                  <c:v>42217</c:v>
                </c:pt>
                <c:pt idx="10">
                  <c:v>42248</c:v>
                </c:pt>
                <c:pt idx="11">
                  <c:v>42278</c:v>
                </c:pt>
                <c:pt idx="12">
                  <c:v>42309</c:v>
                </c:pt>
                <c:pt idx="13">
                  <c:v>42339</c:v>
                </c:pt>
                <c:pt idx="14">
                  <c:v>42370</c:v>
                </c:pt>
                <c:pt idx="15">
                  <c:v>42401</c:v>
                </c:pt>
                <c:pt idx="16">
                  <c:v>42430</c:v>
                </c:pt>
                <c:pt idx="17">
                  <c:v>42461</c:v>
                </c:pt>
                <c:pt idx="18">
                  <c:v>42491</c:v>
                </c:pt>
                <c:pt idx="19">
                  <c:v>42522</c:v>
                </c:pt>
                <c:pt idx="20">
                  <c:v>42552</c:v>
                </c:pt>
                <c:pt idx="21">
                  <c:v>42583</c:v>
                </c:pt>
                <c:pt idx="22">
                  <c:v>42614</c:v>
                </c:pt>
                <c:pt idx="23">
                  <c:v>42644</c:v>
                </c:pt>
                <c:pt idx="24">
                  <c:v>42675</c:v>
                </c:pt>
                <c:pt idx="25">
                  <c:v>42705</c:v>
                </c:pt>
                <c:pt idx="26">
                  <c:v>42736</c:v>
                </c:pt>
                <c:pt idx="27">
                  <c:v>42767</c:v>
                </c:pt>
                <c:pt idx="28">
                  <c:v>42795</c:v>
                </c:pt>
                <c:pt idx="29">
                  <c:v>42826</c:v>
                </c:pt>
                <c:pt idx="30">
                  <c:v>42856</c:v>
                </c:pt>
                <c:pt idx="31">
                  <c:v>42887</c:v>
                </c:pt>
                <c:pt idx="32">
                  <c:v>42917</c:v>
                </c:pt>
                <c:pt idx="33">
                  <c:v>42948</c:v>
                </c:pt>
                <c:pt idx="34">
                  <c:v>42979</c:v>
                </c:pt>
                <c:pt idx="35">
                  <c:v>43009</c:v>
                </c:pt>
                <c:pt idx="36">
                  <c:v>43040</c:v>
                </c:pt>
                <c:pt idx="37">
                  <c:v>43070</c:v>
                </c:pt>
                <c:pt idx="38">
                  <c:v>43101</c:v>
                </c:pt>
                <c:pt idx="39">
                  <c:v>43132</c:v>
                </c:pt>
                <c:pt idx="40">
                  <c:v>43160</c:v>
                </c:pt>
                <c:pt idx="41">
                  <c:v>43191</c:v>
                </c:pt>
                <c:pt idx="42">
                  <c:v>43221</c:v>
                </c:pt>
                <c:pt idx="43">
                  <c:v>43252</c:v>
                </c:pt>
                <c:pt idx="44">
                  <c:v>43282</c:v>
                </c:pt>
                <c:pt idx="45">
                  <c:v>43313</c:v>
                </c:pt>
                <c:pt idx="46">
                  <c:v>43344</c:v>
                </c:pt>
                <c:pt idx="47">
                  <c:v>43374</c:v>
                </c:pt>
                <c:pt idx="48">
                  <c:v>43405</c:v>
                </c:pt>
                <c:pt idx="49">
                  <c:v>43435</c:v>
                </c:pt>
                <c:pt idx="50">
                  <c:v>43466</c:v>
                </c:pt>
                <c:pt idx="51">
                  <c:v>43498</c:v>
                </c:pt>
              </c:numCache>
            </c:numRef>
          </c:xVal>
          <c:yVal>
            <c:numRef>
              <c:f>'Caudales totales por pozo'!$AB$12:$AB$63</c:f>
              <c:numCache>
                <c:formatCode>#,##0.0</c:formatCode>
                <c:ptCount val="5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3.6496913580246915</c:v>
                </c:pt>
                <c:pt idx="11">
                  <c:v>16.241412783751493</c:v>
                </c:pt>
                <c:pt idx="12">
                  <c:v>27.231867283950621</c:v>
                </c:pt>
                <c:pt idx="13">
                  <c:v>29.813694743130224</c:v>
                </c:pt>
                <c:pt idx="14">
                  <c:v>47.611633811230583</c:v>
                </c:pt>
                <c:pt idx="15">
                  <c:v>64.40373563218391</c:v>
                </c:pt>
                <c:pt idx="16">
                  <c:v>68.099238351254485</c:v>
                </c:pt>
                <c:pt idx="17">
                  <c:v>69.64274691358024</c:v>
                </c:pt>
                <c:pt idx="18">
                  <c:v>74.556451612903231</c:v>
                </c:pt>
                <c:pt idx="19">
                  <c:v>67.812384259259261</c:v>
                </c:pt>
                <c:pt idx="20">
                  <c:v>75.371975806451616</c:v>
                </c:pt>
                <c:pt idx="21">
                  <c:v>75.682497013142182</c:v>
                </c:pt>
                <c:pt idx="22">
                  <c:v>77.041666666666671</c:v>
                </c:pt>
                <c:pt idx="23">
                  <c:v>70.946087216248515</c:v>
                </c:pt>
                <c:pt idx="24">
                  <c:v>75.652777777777771</c:v>
                </c:pt>
                <c:pt idx="25">
                  <c:v>73.254928315412187</c:v>
                </c:pt>
                <c:pt idx="26">
                  <c:v>69.834229390681003</c:v>
                </c:pt>
                <c:pt idx="27">
                  <c:v>73.71445105820105</c:v>
                </c:pt>
                <c:pt idx="28">
                  <c:v>67.033303464755079</c:v>
                </c:pt>
                <c:pt idx="29">
                  <c:v>65.916666666666671</c:v>
                </c:pt>
                <c:pt idx="30">
                  <c:v>31.573700716845877</c:v>
                </c:pt>
                <c:pt idx="31">
                  <c:v>43.064043209876544</c:v>
                </c:pt>
                <c:pt idx="32">
                  <c:v>41.641278375149341</c:v>
                </c:pt>
                <c:pt idx="33">
                  <c:v>195.45325567502982</c:v>
                </c:pt>
                <c:pt idx="34">
                  <c:v>142.9135802469136</c:v>
                </c:pt>
                <c:pt idx="35">
                  <c:v>126.11805555555556</c:v>
                </c:pt>
                <c:pt idx="36">
                  <c:v>120.56766975308642</c:v>
                </c:pt>
                <c:pt idx="37">
                  <c:v>111.1589008363202</c:v>
                </c:pt>
                <c:pt idx="38">
                  <c:v>100.11014038231778</c:v>
                </c:pt>
                <c:pt idx="39">
                  <c:v>102.86458333333331</c:v>
                </c:pt>
                <c:pt idx="40">
                  <c:v>96.008437873357224</c:v>
                </c:pt>
                <c:pt idx="41">
                  <c:v>90.238040123456798</c:v>
                </c:pt>
                <c:pt idx="42">
                  <c:v>78.517275238948599</c:v>
                </c:pt>
                <c:pt idx="43">
                  <c:v>92.614324845679036</c:v>
                </c:pt>
                <c:pt idx="44">
                  <c:v>99.398894862604536</c:v>
                </c:pt>
                <c:pt idx="45">
                  <c:v>93.119399641577075</c:v>
                </c:pt>
                <c:pt idx="46">
                  <c:v>92.082465277777786</c:v>
                </c:pt>
                <c:pt idx="47">
                  <c:v>88.337533602150515</c:v>
                </c:pt>
                <c:pt idx="48">
                  <c:v>94.438645833333354</c:v>
                </c:pt>
                <c:pt idx="49">
                  <c:v>51.525059737156489</c:v>
                </c:pt>
                <c:pt idx="50">
                  <c:v>75.990516726403825</c:v>
                </c:pt>
                <c:pt idx="51">
                  <c:v>119.75405092592592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624-4E89-ACD4-F7CACF6739FD}"/>
            </c:ext>
          </c:extLst>
        </c:ser>
        <c:ser>
          <c:idx val="1"/>
          <c:order val="1"/>
          <c:tx>
            <c:v>Q Bombeo de Agua Natural en Sector Recuperación</c:v>
          </c:tx>
          <c:spPr>
            <a:ln w="19050">
              <a:solidFill>
                <a:srgbClr val="00B050"/>
              </a:solidFill>
            </a:ln>
          </c:spPr>
          <c:marker>
            <c:symbol val="circle"/>
            <c:size val="6"/>
            <c:spPr>
              <a:solidFill>
                <a:schemeClr val="accent3">
                  <a:lumMod val="40000"/>
                  <a:lumOff val="60000"/>
                </a:schemeClr>
              </a:solidFill>
              <a:ln>
                <a:solidFill>
                  <a:srgbClr val="00B050"/>
                </a:solidFill>
              </a:ln>
            </c:spPr>
          </c:marker>
          <c:xVal>
            <c:numRef>
              <c:f>'Caudal Agua Natural por pozo'!$B$12:$B$63</c:f>
              <c:numCache>
                <c:formatCode>[$-C0A]mmmm/yy;@</c:formatCode>
                <c:ptCount val="52"/>
                <c:pt idx="0">
                  <c:v>41944</c:v>
                </c:pt>
                <c:pt idx="1">
                  <c:v>41974</c:v>
                </c:pt>
                <c:pt idx="2">
                  <c:v>42005</c:v>
                </c:pt>
                <c:pt idx="3">
                  <c:v>42036</c:v>
                </c:pt>
                <c:pt idx="4">
                  <c:v>42064</c:v>
                </c:pt>
                <c:pt idx="5">
                  <c:v>42095</c:v>
                </c:pt>
                <c:pt idx="6">
                  <c:v>42125</c:v>
                </c:pt>
                <c:pt idx="7">
                  <c:v>42156</c:v>
                </c:pt>
                <c:pt idx="8">
                  <c:v>42186</c:v>
                </c:pt>
                <c:pt idx="9">
                  <c:v>42217</c:v>
                </c:pt>
                <c:pt idx="10">
                  <c:v>42248</c:v>
                </c:pt>
                <c:pt idx="11">
                  <c:v>42278</c:v>
                </c:pt>
                <c:pt idx="12">
                  <c:v>42309</c:v>
                </c:pt>
                <c:pt idx="13">
                  <c:v>42339</c:v>
                </c:pt>
                <c:pt idx="14">
                  <c:v>42370</c:v>
                </c:pt>
                <c:pt idx="15">
                  <c:v>42401</c:v>
                </c:pt>
                <c:pt idx="16">
                  <c:v>42430</c:v>
                </c:pt>
                <c:pt idx="17">
                  <c:v>42461</c:v>
                </c:pt>
                <c:pt idx="18">
                  <c:v>42491</c:v>
                </c:pt>
                <c:pt idx="19">
                  <c:v>42522</c:v>
                </c:pt>
                <c:pt idx="20">
                  <c:v>42552</c:v>
                </c:pt>
                <c:pt idx="21">
                  <c:v>42583</c:v>
                </c:pt>
                <c:pt idx="22">
                  <c:v>42614</c:v>
                </c:pt>
                <c:pt idx="23">
                  <c:v>42644</c:v>
                </c:pt>
                <c:pt idx="24">
                  <c:v>42675</c:v>
                </c:pt>
                <c:pt idx="25">
                  <c:v>42705</c:v>
                </c:pt>
                <c:pt idx="26">
                  <c:v>42736</c:v>
                </c:pt>
                <c:pt idx="27">
                  <c:v>42767</c:v>
                </c:pt>
                <c:pt idx="28">
                  <c:v>42795</c:v>
                </c:pt>
                <c:pt idx="29">
                  <c:v>42826</c:v>
                </c:pt>
                <c:pt idx="30">
                  <c:v>42856</c:v>
                </c:pt>
                <c:pt idx="31">
                  <c:v>42887</c:v>
                </c:pt>
                <c:pt idx="32">
                  <c:v>42917</c:v>
                </c:pt>
                <c:pt idx="33">
                  <c:v>42948</c:v>
                </c:pt>
                <c:pt idx="34">
                  <c:v>42979</c:v>
                </c:pt>
                <c:pt idx="35">
                  <c:v>43009</c:v>
                </c:pt>
                <c:pt idx="36">
                  <c:v>43040</c:v>
                </c:pt>
                <c:pt idx="37">
                  <c:v>43070</c:v>
                </c:pt>
                <c:pt idx="38">
                  <c:v>43101</c:v>
                </c:pt>
                <c:pt idx="39">
                  <c:v>43132</c:v>
                </c:pt>
                <c:pt idx="40">
                  <c:v>43160</c:v>
                </c:pt>
                <c:pt idx="41">
                  <c:v>43191</c:v>
                </c:pt>
                <c:pt idx="42">
                  <c:v>43221</c:v>
                </c:pt>
                <c:pt idx="43">
                  <c:v>43252</c:v>
                </c:pt>
                <c:pt idx="44">
                  <c:v>43282</c:v>
                </c:pt>
                <c:pt idx="45">
                  <c:v>43313</c:v>
                </c:pt>
                <c:pt idx="46">
                  <c:v>43344</c:v>
                </c:pt>
                <c:pt idx="47">
                  <c:v>43374</c:v>
                </c:pt>
                <c:pt idx="48">
                  <c:v>43405</c:v>
                </c:pt>
                <c:pt idx="49">
                  <c:v>43435</c:v>
                </c:pt>
                <c:pt idx="50">
                  <c:v>43466</c:v>
                </c:pt>
                <c:pt idx="51">
                  <c:v>43498</c:v>
                </c:pt>
              </c:numCache>
            </c:numRef>
          </c:xVal>
          <c:yVal>
            <c:numRef>
              <c:f>'Caudal Agua Natural por pozo'!$AB$12:$AB$63</c:f>
              <c:numCache>
                <c:formatCode>0.0</c:formatCode>
                <c:ptCount val="5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0.1</c:v>
                </c:pt>
                <c:pt idx="11">
                  <c:v>0.30000000000000004</c:v>
                </c:pt>
                <c:pt idx="12">
                  <c:v>1.8000000000000003</c:v>
                </c:pt>
                <c:pt idx="13">
                  <c:v>2.1</c:v>
                </c:pt>
                <c:pt idx="14">
                  <c:v>6.1999999999999993</c:v>
                </c:pt>
                <c:pt idx="15">
                  <c:v>6.6</c:v>
                </c:pt>
                <c:pt idx="16">
                  <c:v>9.6999999999999993</c:v>
                </c:pt>
                <c:pt idx="17">
                  <c:v>9.6</c:v>
                </c:pt>
                <c:pt idx="18">
                  <c:v>10.199999999999999</c:v>
                </c:pt>
                <c:pt idx="19">
                  <c:v>10</c:v>
                </c:pt>
                <c:pt idx="20">
                  <c:v>9.8999999999999986</c:v>
                </c:pt>
                <c:pt idx="21">
                  <c:v>10.5</c:v>
                </c:pt>
                <c:pt idx="22">
                  <c:v>10.899999999999999</c:v>
                </c:pt>
                <c:pt idx="23">
                  <c:v>9.8999999999999986</c:v>
                </c:pt>
                <c:pt idx="24">
                  <c:v>10.6</c:v>
                </c:pt>
                <c:pt idx="25">
                  <c:v>10.1</c:v>
                </c:pt>
                <c:pt idx="26">
                  <c:v>10.099999999999998</c:v>
                </c:pt>
                <c:pt idx="27">
                  <c:v>10.799999999999999</c:v>
                </c:pt>
                <c:pt idx="28">
                  <c:v>10</c:v>
                </c:pt>
                <c:pt idx="29">
                  <c:v>10.1</c:v>
                </c:pt>
                <c:pt idx="30">
                  <c:v>4.7</c:v>
                </c:pt>
                <c:pt idx="31">
                  <c:v>6.8</c:v>
                </c:pt>
                <c:pt idx="32">
                  <c:v>5.8</c:v>
                </c:pt>
                <c:pt idx="33">
                  <c:v>17</c:v>
                </c:pt>
                <c:pt idx="34">
                  <c:v>13</c:v>
                </c:pt>
                <c:pt idx="35">
                  <c:v>12</c:v>
                </c:pt>
                <c:pt idx="36">
                  <c:v>11</c:v>
                </c:pt>
                <c:pt idx="37">
                  <c:v>12</c:v>
                </c:pt>
                <c:pt idx="38">
                  <c:v>8</c:v>
                </c:pt>
                <c:pt idx="39">
                  <c:v>9.5</c:v>
                </c:pt>
                <c:pt idx="40">
                  <c:v>10</c:v>
                </c:pt>
                <c:pt idx="41">
                  <c:v>10</c:v>
                </c:pt>
                <c:pt idx="42">
                  <c:v>11</c:v>
                </c:pt>
                <c:pt idx="43">
                  <c:v>8</c:v>
                </c:pt>
                <c:pt idx="44">
                  <c:v>9</c:v>
                </c:pt>
                <c:pt idx="45">
                  <c:v>7</c:v>
                </c:pt>
                <c:pt idx="46">
                  <c:v>6.4</c:v>
                </c:pt>
                <c:pt idx="47">
                  <c:v>4.0999999999999996</c:v>
                </c:pt>
                <c:pt idx="48">
                  <c:v>6</c:v>
                </c:pt>
                <c:pt idx="49">
                  <c:v>4.6000000000000005</c:v>
                </c:pt>
                <c:pt idx="50">
                  <c:v>6.2</c:v>
                </c:pt>
                <c:pt idx="51">
                  <c:v>8.5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624-4E89-ACD4-F7CACF6739FD}"/>
            </c:ext>
          </c:extLst>
        </c:ser>
        <c:ser>
          <c:idx val="2"/>
          <c:order val="2"/>
          <c:spPr>
            <a:ln w="2540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Graficos!$D$31:$D$32</c:f>
              <c:numCache>
                <c:formatCode>mmm\-yy</c:formatCode>
                <c:ptCount val="2"/>
                <c:pt idx="0">
                  <c:v>41944</c:v>
                </c:pt>
                <c:pt idx="1">
                  <c:v>41944</c:v>
                </c:pt>
              </c:numCache>
            </c:numRef>
          </c:xVal>
          <c:yVal>
            <c:numRef>
              <c:f>Graficos!$E$31:$E$32</c:f>
              <c:numCache>
                <c:formatCode>General</c:formatCode>
                <c:ptCount val="2"/>
                <c:pt idx="0">
                  <c:v>140</c:v>
                </c:pt>
                <c:pt idx="1">
                  <c:v>150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624-4E89-ACD4-F7CACF6739FD}"/>
            </c:ext>
          </c:extLst>
        </c:ser>
        <c:ser>
          <c:idx val="3"/>
          <c:order val="3"/>
          <c:spPr>
            <a:ln w="2540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Graficos!$D$34:$D$35</c:f>
              <c:numCache>
                <c:formatCode>mmm\-yy</c:formatCode>
                <c:ptCount val="2"/>
                <c:pt idx="0">
                  <c:v>42369</c:v>
                </c:pt>
                <c:pt idx="1">
                  <c:v>42369</c:v>
                </c:pt>
              </c:numCache>
            </c:numRef>
          </c:xVal>
          <c:yVal>
            <c:numRef>
              <c:f>Graficos!$E$34:$E$35</c:f>
              <c:numCache>
                <c:formatCode>General</c:formatCode>
                <c:ptCount val="2"/>
                <c:pt idx="0">
                  <c:v>140</c:v>
                </c:pt>
                <c:pt idx="1">
                  <c:v>150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624-4E89-ACD4-F7CACF6739FD}"/>
            </c:ext>
          </c:extLst>
        </c:ser>
        <c:ser>
          <c:idx val="4"/>
          <c:order val="4"/>
          <c:spPr>
            <a:ln w="2540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Graficos!$F$34:$F$35</c:f>
              <c:numCache>
                <c:formatCode>mmm\-yy</c:formatCode>
                <c:ptCount val="2"/>
                <c:pt idx="0">
                  <c:v>42947</c:v>
                </c:pt>
                <c:pt idx="1">
                  <c:v>42947</c:v>
                </c:pt>
              </c:numCache>
            </c:numRef>
          </c:xVal>
          <c:yVal>
            <c:numRef>
              <c:f>Graficos!$E$34:$E$35</c:f>
              <c:numCache>
                <c:formatCode>General</c:formatCode>
                <c:ptCount val="2"/>
                <c:pt idx="0">
                  <c:v>140</c:v>
                </c:pt>
                <c:pt idx="1">
                  <c:v>150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624-4E89-ACD4-F7CACF6739FD}"/>
            </c:ext>
          </c:extLst>
        </c:ser>
        <c:ser>
          <c:idx val="5"/>
          <c:order val="5"/>
          <c:spPr>
            <a:ln w="2540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Graficos!$G$34:$G$35</c:f>
              <c:numCache>
                <c:formatCode>mmm\-yy</c:formatCode>
                <c:ptCount val="2"/>
                <c:pt idx="0">
                  <c:v>43312</c:v>
                </c:pt>
                <c:pt idx="1">
                  <c:v>43312</c:v>
                </c:pt>
              </c:numCache>
            </c:numRef>
          </c:xVal>
          <c:yVal>
            <c:numRef>
              <c:f>Graficos!$E$34:$E$35</c:f>
              <c:numCache>
                <c:formatCode>General</c:formatCode>
                <c:ptCount val="2"/>
                <c:pt idx="0">
                  <c:v>140</c:v>
                </c:pt>
                <c:pt idx="1">
                  <c:v>150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624-4E89-ACD4-F7CACF6739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089792"/>
        <c:axId val="53091328"/>
      </c:scatterChart>
      <c:valAx>
        <c:axId val="53089792"/>
        <c:scaling>
          <c:orientation val="minMax"/>
          <c:max val="43647"/>
          <c:min val="41791"/>
        </c:scaling>
        <c:delete val="0"/>
        <c:axPos val="b"/>
        <c:numFmt formatCode="d\-mmm\-yy" sourceLinked="0"/>
        <c:majorTickMark val="cross"/>
        <c:minorTickMark val="in"/>
        <c:tickLblPos val="nextTo"/>
        <c:txPr>
          <a:bodyPr rot="-5400000" vert="horz"/>
          <a:lstStyle/>
          <a:p>
            <a:pPr>
              <a:defRPr/>
            </a:pPr>
            <a:endParaRPr lang="es-CL"/>
          </a:p>
        </c:txPr>
        <c:crossAx val="53091328"/>
        <c:crosses val="autoZero"/>
        <c:crossBetween val="midCat"/>
        <c:majorUnit val="182.625"/>
        <c:minorUnit val="30.4375"/>
      </c:valAx>
      <c:valAx>
        <c:axId val="53091328"/>
        <c:scaling>
          <c:orientation val="minMax"/>
        </c:scaling>
        <c:delete val="0"/>
        <c:axPos val="l"/>
        <c:majorGridlines/>
        <c:numFmt formatCode="#,##0" sourceLinked="0"/>
        <c:majorTickMark val="cross"/>
        <c:minorTickMark val="in"/>
        <c:tickLblPos val="nextTo"/>
        <c:crossAx val="53089792"/>
        <c:crosses val="autoZero"/>
        <c:crossBetween val="midCat"/>
        <c:majorUnit val="20"/>
        <c:minorUnit val="10"/>
      </c:valAx>
    </c:plotArea>
    <c:legend>
      <c:legendPos val="r"/>
      <c:layout>
        <c:manualLayout>
          <c:xMode val="edge"/>
          <c:yMode val="edge"/>
          <c:x val="0.12370564181044767"/>
          <c:y val="4.867408517891561E-2"/>
          <c:w val="0.43085791392063455"/>
          <c:h val="0.178751331195597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100"/>
          </a:pPr>
          <a:endParaRPr lang="es-CL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308616987139933E-2"/>
          <c:y val="1.7829534038582354E-2"/>
          <c:w val="0.89702696253877356"/>
          <c:h val="0.82873081580024932"/>
        </c:manualLayout>
      </c:layout>
      <c:scatterChart>
        <c:scatterStyle val="lineMarker"/>
        <c:varyColors val="0"/>
        <c:ser>
          <c:idx val="0"/>
          <c:order val="0"/>
          <c:tx>
            <c:v>Q Total Bombeado en Sector Remediación</c:v>
          </c:tx>
          <c:spPr>
            <a:ln w="19050">
              <a:solidFill>
                <a:srgbClr val="0000FF"/>
              </a:solidFill>
            </a:ln>
          </c:spPr>
          <c:marker>
            <c:symbol val="square"/>
            <c:size val="6"/>
            <c:spPr>
              <a:solidFill>
                <a:schemeClr val="accent1">
                  <a:lumMod val="40000"/>
                  <a:lumOff val="60000"/>
                </a:schemeClr>
              </a:solidFill>
              <a:ln>
                <a:solidFill>
                  <a:srgbClr val="0000FF"/>
                </a:solidFill>
              </a:ln>
            </c:spPr>
          </c:marker>
          <c:xVal>
            <c:numRef>
              <c:f>'Caudales totales por pozo'!$B$12:$B$63</c:f>
              <c:numCache>
                <c:formatCode>[$-C0A]mmmm/yy;@</c:formatCode>
                <c:ptCount val="52"/>
                <c:pt idx="0">
                  <c:v>41944</c:v>
                </c:pt>
                <c:pt idx="1">
                  <c:v>41974</c:v>
                </c:pt>
                <c:pt idx="2">
                  <c:v>42005</c:v>
                </c:pt>
                <c:pt idx="3">
                  <c:v>42036</c:v>
                </c:pt>
                <c:pt idx="4">
                  <c:v>42064</c:v>
                </c:pt>
                <c:pt idx="5">
                  <c:v>42095</c:v>
                </c:pt>
                <c:pt idx="6">
                  <c:v>42125</c:v>
                </c:pt>
                <c:pt idx="7">
                  <c:v>42156</c:v>
                </c:pt>
                <c:pt idx="8">
                  <c:v>42186</c:v>
                </c:pt>
                <c:pt idx="9">
                  <c:v>42217</c:v>
                </c:pt>
                <c:pt idx="10">
                  <c:v>42248</c:v>
                </c:pt>
                <c:pt idx="11">
                  <c:v>42278</c:v>
                </c:pt>
                <c:pt idx="12">
                  <c:v>42309</c:v>
                </c:pt>
                <c:pt idx="13">
                  <c:v>42339</c:v>
                </c:pt>
                <c:pt idx="14">
                  <c:v>42370</c:v>
                </c:pt>
                <c:pt idx="15">
                  <c:v>42401</c:v>
                </c:pt>
                <c:pt idx="16">
                  <c:v>42430</c:v>
                </c:pt>
                <c:pt idx="17">
                  <c:v>42461</c:v>
                </c:pt>
                <c:pt idx="18">
                  <c:v>42491</c:v>
                </c:pt>
                <c:pt idx="19">
                  <c:v>42522</c:v>
                </c:pt>
                <c:pt idx="20">
                  <c:v>42552</c:v>
                </c:pt>
                <c:pt idx="21">
                  <c:v>42583</c:v>
                </c:pt>
                <c:pt idx="22">
                  <c:v>42614</c:v>
                </c:pt>
                <c:pt idx="23">
                  <c:v>42644</c:v>
                </c:pt>
                <c:pt idx="24">
                  <c:v>42675</c:v>
                </c:pt>
                <c:pt idx="25">
                  <c:v>42705</c:v>
                </c:pt>
                <c:pt idx="26">
                  <c:v>42736</c:v>
                </c:pt>
                <c:pt idx="27">
                  <c:v>42767</c:v>
                </c:pt>
                <c:pt idx="28">
                  <c:v>42795</c:v>
                </c:pt>
                <c:pt idx="29">
                  <c:v>42826</c:v>
                </c:pt>
                <c:pt idx="30">
                  <c:v>42856</c:v>
                </c:pt>
                <c:pt idx="31">
                  <c:v>42887</c:v>
                </c:pt>
                <c:pt idx="32">
                  <c:v>42917</c:v>
                </c:pt>
                <c:pt idx="33">
                  <c:v>42948</c:v>
                </c:pt>
                <c:pt idx="34">
                  <c:v>42979</c:v>
                </c:pt>
                <c:pt idx="35">
                  <c:v>43009</c:v>
                </c:pt>
                <c:pt idx="36">
                  <c:v>43040</c:v>
                </c:pt>
                <c:pt idx="37">
                  <c:v>43070</c:v>
                </c:pt>
                <c:pt idx="38">
                  <c:v>43101</c:v>
                </c:pt>
                <c:pt idx="39">
                  <c:v>43132</c:v>
                </c:pt>
                <c:pt idx="40">
                  <c:v>43160</c:v>
                </c:pt>
                <c:pt idx="41">
                  <c:v>43191</c:v>
                </c:pt>
                <c:pt idx="42">
                  <c:v>43221</c:v>
                </c:pt>
                <c:pt idx="43">
                  <c:v>43252</c:v>
                </c:pt>
                <c:pt idx="44">
                  <c:v>43282</c:v>
                </c:pt>
                <c:pt idx="45">
                  <c:v>43313</c:v>
                </c:pt>
                <c:pt idx="46">
                  <c:v>43344</c:v>
                </c:pt>
                <c:pt idx="47">
                  <c:v>43374</c:v>
                </c:pt>
                <c:pt idx="48">
                  <c:v>43405</c:v>
                </c:pt>
                <c:pt idx="49">
                  <c:v>43435</c:v>
                </c:pt>
                <c:pt idx="50">
                  <c:v>43466</c:v>
                </c:pt>
                <c:pt idx="51">
                  <c:v>43498</c:v>
                </c:pt>
              </c:numCache>
            </c:numRef>
          </c:xVal>
          <c:yVal>
            <c:numRef>
              <c:f>'Caudales totales por pozo'!$AA$12:$AA$63</c:f>
              <c:numCache>
                <c:formatCode>#,##0.0</c:formatCode>
                <c:ptCount val="52"/>
                <c:pt idx="0">
                  <c:v>0.87838348765432106</c:v>
                </c:pt>
                <c:pt idx="1">
                  <c:v>8.2985140382317795</c:v>
                </c:pt>
                <c:pt idx="2">
                  <c:v>18.002960722819594</c:v>
                </c:pt>
                <c:pt idx="3">
                  <c:v>16.088388723544973</c:v>
                </c:pt>
                <c:pt idx="4">
                  <c:v>17.296408303464752</c:v>
                </c:pt>
                <c:pt idx="5">
                  <c:v>20.362862654320992</c:v>
                </c:pt>
                <c:pt idx="6">
                  <c:v>31.868686529271208</c:v>
                </c:pt>
                <c:pt idx="7">
                  <c:v>41.467255768952548</c:v>
                </c:pt>
                <c:pt idx="8">
                  <c:v>43.702473156198664</c:v>
                </c:pt>
                <c:pt idx="9">
                  <c:v>44.676313502814182</c:v>
                </c:pt>
                <c:pt idx="10">
                  <c:v>44.269827383535876</c:v>
                </c:pt>
                <c:pt idx="11">
                  <c:v>42.872808859767026</c:v>
                </c:pt>
                <c:pt idx="12">
                  <c:v>41.896341206114961</c:v>
                </c:pt>
                <c:pt idx="13">
                  <c:v>42.970463943025685</c:v>
                </c:pt>
                <c:pt idx="14">
                  <c:v>40.015931152927152</c:v>
                </c:pt>
                <c:pt idx="15">
                  <c:v>34.132587005108562</c:v>
                </c:pt>
                <c:pt idx="16">
                  <c:v>33.598323626045357</c:v>
                </c:pt>
                <c:pt idx="17">
                  <c:v>34.216616512345709</c:v>
                </c:pt>
                <c:pt idx="18">
                  <c:v>33.126642771804072</c:v>
                </c:pt>
                <c:pt idx="19">
                  <c:v>33.020794753086399</c:v>
                </c:pt>
                <c:pt idx="20">
                  <c:v>33.765744474312996</c:v>
                </c:pt>
                <c:pt idx="21">
                  <c:v>34.03593563321391</c:v>
                </c:pt>
                <c:pt idx="22">
                  <c:v>35.063742283950639</c:v>
                </c:pt>
                <c:pt idx="23">
                  <c:v>32.294590053763393</c:v>
                </c:pt>
                <c:pt idx="24">
                  <c:v>30.114864969135816</c:v>
                </c:pt>
                <c:pt idx="25">
                  <c:v>34.727862249850638</c:v>
                </c:pt>
                <c:pt idx="26">
                  <c:v>34.376907622087806</c:v>
                </c:pt>
                <c:pt idx="27">
                  <c:v>33.273115208540013</c:v>
                </c:pt>
                <c:pt idx="28">
                  <c:v>33.493763184177119</c:v>
                </c:pt>
                <c:pt idx="29">
                  <c:v>32.960316599151234</c:v>
                </c:pt>
                <c:pt idx="30">
                  <c:v>14.302568697729987</c:v>
                </c:pt>
                <c:pt idx="31">
                  <c:v>29.852213541666664</c:v>
                </c:pt>
                <c:pt idx="32">
                  <c:v>27.334445237828554</c:v>
                </c:pt>
                <c:pt idx="33">
                  <c:v>23.146759725955796</c:v>
                </c:pt>
                <c:pt idx="34">
                  <c:v>21.159931037808612</c:v>
                </c:pt>
                <c:pt idx="35">
                  <c:v>15.933083183990465</c:v>
                </c:pt>
                <c:pt idx="36">
                  <c:v>17.058379629629634</c:v>
                </c:pt>
                <c:pt idx="37">
                  <c:v>17.327882317801674</c:v>
                </c:pt>
                <c:pt idx="38">
                  <c:v>14.469366039426522</c:v>
                </c:pt>
                <c:pt idx="39">
                  <c:v>13.170772156084674</c:v>
                </c:pt>
                <c:pt idx="40">
                  <c:v>12.995322954002349</c:v>
                </c:pt>
                <c:pt idx="41">
                  <c:v>13.422828317901242</c:v>
                </c:pt>
                <c:pt idx="42">
                  <c:v>13.437966323178031</c:v>
                </c:pt>
                <c:pt idx="43">
                  <c:v>13.714668981481477</c:v>
                </c:pt>
                <c:pt idx="44">
                  <c:v>12.058353494623649</c:v>
                </c:pt>
                <c:pt idx="45">
                  <c:v>11.315308393070486</c:v>
                </c:pt>
                <c:pt idx="46">
                  <c:v>10.373143132716063</c:v>
                </c:pt>
                <c:pt idx="47">
                  <c:v>11.237305854241336</c:v>
                </c:pt>
                <c:pt idx="48">
                  <c:v>12.204733796296313</c:v>
                </c:pt>
                <c:pt idx="49">
                  <c:v>16.679110663082422</c:v>
                </c:pt>
                <c:pt idx="50">
                  <c:v>12.180167264038227</c:v>
                </c:pt>
                <c:pt idx="51">
                  <c:v>9.6206679894179672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C81-4B00-94E3-CF9BE12D04D8}"/>
            </c:ext>
          </c:extLst>
        </c:ser>
        <c:ser>
          <c:idx val="1"/>
          <c:order val="1"/>
          <c:tx>
            <c:v>Q Bombeo de Agua Natural en Sector Remediación</c:v>
          </c:tx>
          <c:spPr>
            <a:ln w="19050">
              <a:solidFill>
                <a:srgbClr val="00B050"/>
              </a:solidFill>
            </a:ln>
          </c:spPr>
          <c:marker>
            <c:symbol val="circle"/>
            <c:size val="6"/>
            <c:spPr>
              <a:solidFill>
                <a:schemeClr val="accent3">
                  <a:lumMod val="40000"/>
                  <a:lumOff val="60000"/>
                </a:schemeClr>
              </a:solidFill>
              <a:ln>
                <a:solidFill>
                  <a:srgbClr val="00B050"/>
                </a:solidFill>
              </a:ln>
            </c:spPr>
          </c:marker>
          <c:xVal>
            <c:numRef>
              <c:f>'Caudal Agua Natural por pozo'!$B$7:$B$63</c:f>
              <c:numCache>
                <c:formatCode>[$-C0A]mmmm/yy;@</c:formatCode>
                <c:ptCount val="57"/>
                <c:pt idx="0">
                  <c:v>41791</c:v>
                </c:pt>
                <c:pt idx="1">
                  <c:v>41821</c:v>
                </c:pt>
                <c:pt idx="2">
                  <c:v>41852</c:v>
                </c:pt>
                <c:pt idx="3">
                  <c:v>41883</c:v>
                </c:pt>
                <c:pt idx="4">
                  <c:v>41913</c:v>
                </c:pt>
                <c:pt idx="5">
                  <c:v>41944</c:v>
                </c:pt>
                <c:pt idx="6">
                  <c:v>41974</c:v>
                </c:pt>
                <c:pt idx="7">
                  <c:v>42005</c:v>
                </c:pt>
                <c:pt idx="8">
                  <c:v>42036</c:v>
                </c:pt>
                <c:pt idx="9">
                  <c:v>42064</c:v>
                </c:pt>
                <c:pt idx="10">
                  <c:v>42095</c:v>
                </c:pt>
                <c:pt idx="11">
                  <c:v>42125</c:v>
                </c:pt>
                <c:pt idx="12">
                  <c:v>42156</c:v>
                </c:pt>
                <c:pt idx="13">
                  <c:v>42186</c:v>
                </c:pt>
                <c:pt idx="14">
                  <c:v>42217</c:v>
                </c:pt>
                <c:pt idx="15">
                  <c:v>42248</c:v>
                </c:pt>
                <c:pt idx="16">
                  <c:v>42278</c:v>
                </c:pt>
                <c:pt idx="17">
                  <c:v>42309</c:v>
                </c:pt>
                <c:pt idx="18">
                  <c:v>42339</c:v>
                </c:pt>
                <c:pt idx="19">
                  <c:v>42370</c:v>
                </c:pt>
                <c:pt idx="20">
                  <c:v>42401</c:v>
                </c:pt>
                <c:pt idx="21">
                  <c:v>42430</c:v>
                </c:pt>
                <c:pt idx="22">
                  <c:v>42461</c:v>
                </c:pt>
                <c:pt idx="23">
                  <c:v>42491</c:v>
                </c:pt>
                <c:pt idx="24">
                  <c:v>42522</c:v>
                </c:pt>
                <c:pt idx="25">
                  <c:v>42552</c:v>
                </c:pt>
                <c:pt idx="26">
                  <c:v>42583</c:v>
                </c:pt>
                <c:pt idx="27">
                  <c:v>42614</c:v>
                </c:pt>
                <c:pt idx="28">
                  <c:v>42644</c:v>
                </c:pt>
                <c:pt idx="29">
                  <c:v>42675</c:v>
                </c:pt>
                <c:pt idx="30">
                  <c:v>42705</c:v>
                </c:pt>
                <c:pt idx="31">
                  <c:v>42736</c:v>
                </c:pt>
                <c:pt idx="32">
                  <c:v>42767</c:v>
                </c:pt>
                <c:pt idx="33">
                  <c:v>42795</c:v>
                </c:pt>
                <c:pt idx="34">
                  <c:v>42826</c:v>
                </c:pt>
                <c:pt idx="35">
                  <c:v>42856</c:v>
                </c:pt>
                <c:pt idx="36">
                  <c:v>42887</c:v>
                </c:pt>
                <c:pt idx="37">
                  <c:v>42917</c:v>
                </c:pt>
                <c:pt idx="38">
                  <c:v>42948</c:v>
                </c:pt>
                <c:pt idx="39">
                  <c:v>42979</c:v>
                </c:pt>
                <c:pt idx="40">
                  <c:v>43009</c:v>
                </c:pt>
                <c:pt idx="41">
                  <c:v>43040</c:v>
                </c:pt>
                <c:pt idx="42">
                  <c:v>43070</c:v>
                </c:pt>
                <c:pt idx="43">
                  <c:v>43101</c:v>
                </c:pt>
                <c:pt idx="44">
                  <c:v>43132</c:v>
                </c:pt>
                <c:pt idx="45">
                  <c:v>43160</c:v>
                </c:pt>
                <c:pt idx="46">
                  <c:v>43191</c:v>
                </c:pt>
                <c:pt idx="47">
                  <c:v>43221</c:v>
                </c:pt>
                <c:pt idx="48">
                  <c:v>43252</c:v>
                </c:pt>
                <c:pt idx="49">
                  <c:v>43282</c:v>
                </c:pt>
                <c:pt idx="50">
                  <c:v>43313</c:v>
                </c:pt>
                <c:pt idx="51">
                  <c:v>43344</c:v>
                </c:pt>
                <c:pt idx="52">
                  <c:v>43374</c:v>
                </c:pt>
                <c:pt idx="53">
                  <c:v>43405</c:v>
                </c:pt>
                <c:pt idx="54">
                  <c:v>43435</c:v>
                </c:pt>
                <c:pt idx="55">
                  <c:v>43466</c:v>
                </c:pt>
                <c:pt idx="56">
                  <c:v>43498</c:v>
                </c:pt>
              </c:numCache>
            </c:numRef>
          </c:xVal>
          <c:yVal>
            <c:numRef>
              <c:f>'Caudal Agua Natural por pozo'!$AA$7:$AA$63</c:f>
              <c:numCache>
                <c:formatCode>0.0</c:formatCode>
                <c:ptCount val="57"/>
                <c:pt idx="5">
                  <c:v>0.2</c:v>
                </c:pt>
                <c:pt idx="6">
                  <c:v>1.8</c:v>
                </c:pt>
                <c:pt idx="7">
                  <c:v>4.1999999999999993</c:v>
                </c:pt>
                <c:pt idx="8">
                  <c:v>3.7</c:v>
                </c:pt>
                <c:pt idx="9">
                  <c:v>3.9999999999999996</c:v>
                </c:pt>
                <c:pt idx="10">
                  <c:v>4.5</c:v>
                </c:pt>
                <c:pt idx="11">
                  <c:v>6.9</c:v>
                </c:pt>
                <c:pt idx="12">
                  <c:v>9.1</c:v>
                </c:pt>
                <c:pt idx="13">
                  <c:v>9.5</c:v>
                </c:pt>
                <c:pt idx="14">
                  <c:v>9.9</c:v>
                </c:pt>
                <c:pt idx="15">
                  <c:v>10</c:v>
                </c:pt>
                <c:pt idx="16">
                  <c:v>9.5</c:v>
                </c:pt>
                <c:pt idx="17">
                  <c:v>9.4</c:v>
                </c:pt>
                <c:pt idx="18">
                  <c:v>9.6</c:v>
                </c:pt>
                <c:pt idx="19">
                  <c:v>12.7</c:v>
                </c:pt>
                <c:pt idx="20">
                  <c:v>10.8</c:v>
                </c:pt>
                <c:pt idx="21">
                  <c:v>10.3</c:v>
                </c:pt>
                <c:pt idx="22">
                  <c:v>10.600000000000001</c:v>
                </c:pt>
                <c:pt idx="23">
                  <c:v>10.100000000000001</c:v>
                </c:pt>
                <c:pt idx="24">
                  <c:v>10.1</c:v>
                </c:pt>
                <c:pt idx="25">
                  <c:v>10.500000000000002</c:v>
                </c:pt>
                <c:pt idx="26">
                  <c:v>10.5</c:v>
                </c:pt>
                <c:pt idx="27">
                  <c:v>10.700000000000001</c:v>
                </c:pt>
                <c:pt idx="28">
                  <c:v>10.100000000000001</c:v>
                </c:pt>
                <c:pt idx="29">
                  <c:v>8.8000000000000007</c:v>
                </c:pt>
                <c:pt idx="30">
                  <c:v>10.6</c:v>
                </c:pt>
                <c:pt idx="31">
                  <c:v>10.6</c:v>
                </c:pt>
                <c:pt idx="32">
                  <c:v>10.199999999999999</c:v>
                </c:pt>
                <c:pt idx="33">
                  <c:v>10.299999999999999</c:v>
                </c:pt>
                <c:pt idx="34">
                  <c:v>10</c:v>
                </c:pt>
                <c:pt idx="35">
                  <c:v>4.4000000000000004</c:v>
                </c:pt>
                <c:pt idx="36">
                  <c:v>9</c:v>
                </c:pt>
                <c:pt idx="37">
                  <c:v>8.2999999999999989</c:v>
                </c:pt>
                <c:pt idx="38">
                  <c:v>8</c:v>
                </c:pt>
                <c:pt idx="39">
                  <c:v>7</c:v>
                </c:pt>
                <c:pt idx="40">
                  <c:v>6</c:v>
                </c:pt>
                <c:pt idx="41">
                  <c:v>5</c:v>
                </c:pt>
                <c:pt idx="42">
                  <c:v>7</c:v>
                </c:pt>
                <c:pt idx="43">
                  <c:v>6</c:v>
                </c:pt>
                <c:pt idx="44">
                  <c:v>5.7</c:v>
                </c:pt>
                <c:pt idx="45">
                  <c:v>6</c:v>
                </c:pt>
                <c:pt idx="46">
                  <c:v>6</c:v>
                </c:pt>
                <c:pt idx="47">
                  <c:v>5</c:v>
                </c:pt>
                <c:pt idx="48">
                  <c:v>4</c:v>
                </c:pt>
                <c:pt idx="49">
                  <c:v>4</c:v>
                </c:pt>
                <c:pt idx="50">
                  <c:v>7.1</c:v>
                </c:pt>
                <c:pt idx="51">
                  <c:v>6.5</c:v>
                </c:pt>
                <c:pt idx="52">
                  <c:v>7</c:v>
                </c:pt>
                <c:pt idx="53">
                  <c:v>7.6999999999999993</c:v>
                </c:pt>
                <c:pt idx="54">
                  <c:v>9.1</c:v>
                </c:pt>
                <c:pt idx="55">
                  <c:v>7.6</c:v>
                </c:pt>
                <c:pt idx="56">
                  <c:v>6.4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C81-4B00-94E3-CF9BE12D04D8}"/>
            </c:ext>
          </c:extLst>
        </c:ser>
        <c:ser>
          <c:idx val="2"/>
          <c:order val="2"/>
          <c:spPr>
            <a:ln w="2540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Graficos!$D$31:$D$32</c:f>
              <c:numCache>
                <c:formatCode>mmm\-yy</c:formatCode>
                <c:ptCount val="2"/>
                <c:pt idx="0">
                  <c:v>41944</c:v>
                </c:pt>
                <c:pt idx="1">
                  <c:v>41944</c:v>
                </c:pt>
              </c:numCache>
            </c:numRef>
          </c:xVal>
          <c:yVal>
            <c:numRef>
              <c:f>Graficos!$F$31:$F$32</c:f>
              <c:numCache>
                <c:formatCode>General</c:formatCode>
                <c:ptCount val="2"/>
                <c:pt idx="0">
                  <c:v>20</c:v>
                </c:pt>
                <c:pt idx="1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C81-4B00-94E3-CF9BE12D04D8}"/>
            </c:ext>
          </c:extLst>
        </c:ser>
        <c:ser>
          <c:idx val="3"/>
          <c:order val="3"/>
          <c:spPr>
            <a:ln w="25400" cmpd="sng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Graficos!$D$34:$D$35</c:f>
              <c:numCache>
                <c:formatCode>mmm\-yy</c:formatCode>
                <c:ptCount val="2"/>
                <c:pt idx="0">
                  <c:v>42369</c:v>
                </c:pt>
                <c:pt idx="1">
                  <c:v>42369</c:v>
                </c:pt>
              </c:numCache>
            </c:numRef>
          </c:xVal>
          <c:yVal>
            <c:numRef>
              <c:f>Graficos!$F$31:$F$32</c:f>
              <c:numCache>
                <c:formatCode>General</c:formatCode>
                <c:ptCount val="2"/>
                <c:pt idx="0">
                  <c:v>20</c:v>
                </c:pt>
                <c:pt idx="1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C81-4B00-94E3-CF9BE12D04D8}"/>
            </c:ext>
          </c:extLst>
        </c:ser>
        <c:ser>
          <c:idx val="4"/>
          <c:order val="4"/>
          <c:spPr>
            <a:ln w="2540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Graficos!$F$34:$F$35</c:f>
              <c:numCache>
                <c:formatCode>mmm\-yy</c:formatCode>
                <c:ptCount val="2"/>
                <c:pt idx="0">
                  <c:v>42947</c:v>
                </c:pt>
                <c:pt idx="1">
                  <c:v>42947</c:v>
                </c:pt>
              </c:numCache>
            </c:numRef>
          </c:xVal>
          <c:yVal>
            <c:numRef>
              <c:f>Graficos!$F$31:$F$32</c:f>
              <c:numCache>
                <c:formatCode>General</c:formatCode>
                <c:ptCount val="2"/>
                <c:pt idx="0">
                  <c:v>20</c:v>
                </c:pt>
                <c:pt idx="1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C81-4B00-94E3-CF9BE12D04D8}"/>
            </c:ext>
          </c:extLst>
        </c:ser>
        <c:ser>
          <c:idx val="5"/>
          <c:order val="5"/>
          <c:spPr>
            <a:ln w="2540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Graficos!$G$34:$G$35</c:f>
              <c:numCache>
                <c:formatCode>mmm\-yy</c:formatCode>
                <c:ptCount val="2"/>
                <c:pt idx="0">
                  <c:v>43312</c:v>
                </c:pt>
                <c:pt idx="1">
                  <c:v>43312</c:v>
                </c:pt>
              </c:numCache>
            </c:numRef>
          </c:xVal>
          <c:yVal>
            <c:numRef>
              <c:f>Graficos!$F$31:$F$32</c:f>
              <c:numCache>
                <c:formatCode>General</c:formatCode>
                <c:ptCount val="2"/>
                <c:pt idx="0">
                  <c:v>20</c:v>
                </c:pt>
                <c:pt idx="1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C81-4B00-94E3-CF9BE12D04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139328"/>
        <c:axId val="53140864"/>
      </c:scatterChart>
      <c:valAx>
        <c:axId val="53139328"/>
        <c:scaling>
          <c:orientation val="minMax"/>
          <c:max val="43647"/>
          <c:min val="41791"/>
        </c:scaling>
        <c:delete val="0"/>
        <c:axPos val="b"/>
        <c:numFmt formatCode="d\-mmm\-yy" sourceLinked="0"/>
        <c:majorTickMark val="cross"/>
        <c:minorTickMark val="in"/>
        <c:tickLblPos val="nextTo"/>
        <c:txPr>
          <a:bodyPr rot="-5400000" vert="horz"/>
          <a:lstStyle/>
          <a:p>
            <a:pPr>
              <a:defRPr/>
            </a:pPr>
            <a:endParaRPr lang="es-CL"/>
          </a:p>
        </c:txPr>
        <c:crossAx val="53140864"/>
        <c:crosses val="autoZero"/>
        <c:crossBetween val="midCat"/>
        <c:majorUnit val="182.625"/>
        <c:minorUnit val="30.4375"/>
      </c:valAx>
      <c:valAx>
        <c:axId val="53140864"/>
        <c:scaling>
          <c:orientation val="minMax"/>
        </c:scaling>
        <c:delete val="0"/>
        <c:axPos val="l"/>
        <c:majorGridlines/>
        <c:numFmt formatCode="#,##0" sourceLinked="0"/>
        <c:majorTickMark val="cross"/>
        <c:minorTickMark val="in"/>
        <c:tickLblPos val="nextTo"/>
        <c:crossAx val="53139328"/>
        <c:crosses val="autoZero"/>
        <c:crossBetween val="midCat"/>
        <c:majorUnit val="10"/>
        <c:minorUnit val="5"/>
      </c:valAx>
    </c:plotArea>
    <c:legend>
      <c:legendPos val="r"/>
      <c:layout>
        <c:manualLayout>
          <c:xMode val="edge"/>
          <c:yMode val="edge"/>
          <c:x val="0.54794806605287194"/>
          <c:y val="2.7383337810816626E-2"/>
          <c:w val="0.43503764223829389"/>
          <c:h val="0.13084714961737426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100"/>
          </a:pPr>
          <a:endParaRPr lang="es-CL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</xdr:row>
      <xdr:rowOff>19049</xdr:rowOff>
    </xdr:from>
    <xdr:to>
      <xdr:col>9</xdr:col>
      <xdr:colOff>0</xdr:colOff>
      <xdr:row>26</xdr:row>
      <xdr:rowOff>28575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</xdr:row>
      <xdr:rowOff>0</xdr:rowOff>
    </xdr:from>
    <xdr:to>
      <xdr:col>17</xdr:col>
      <xdr:colOff>742950</xdr:colOff>
      <xdr:row>26</xdr:row>
      <xdr:rowOff>9526</xdr:rowOff>
    </xdr:to>
    <xdr:graphicFrame macro="">
      <xdr:nvGraphicFramePr>
        <xdr:cNvPr id="3" name="2 Gráfico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0</xdr:colOff>
      <xdr:row>1</xdr:row>
      <xdr:rowOff>0</xdr:rowOff>
    </xdr:from>
    <xdr:to>
      <xdr:col>26</xdr:col>
      <xdr:colOff>742950</xdr:colOff>
      <xdr:row>26</xdr:row>
      <xdr:rowOff>9526</xdr:rowOff>
    </xdr:to>
    <xdr:graphicFrame macro="">
      <xdr:nvGraphicFramePr>
        <xdr:cNvPr id="4" name="3 Gráfico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0.0909</cdr:x>
      <cdr:y>0.01397</cdr:y>
    </cdr:from>
    <cdr:to>
      <cdr:x>0.15047</cdr:x>
      <cdr:y>0.06587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552423" y="66674"/>
          <a:ext cx="361977" cy="247668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s-CL" sz="1200" b="1"/>
            <a:t>L/s</a:t>
          </a:r>
        </a:p>
      </cdr:txBody>
    </cdr:sp>
  </cdr:relSizeAnchor>
  <cdr:relSizeAnchor xmlns:cdr="http://schemas.openxmlformats.org/drawingml/2006/chartDrawing">
    <cdr:from>
      <cdr:x>0.15674</cdr:x>
      <cdr:y>0.35534</cdr:y>
    </cdr:from>
    <cdr:to>
      <cdr:x>0.36408</cdr:x>
      <cdr:y>0.35933</cdr:y>
    </cdr:to>
    <cdr:cxnSp macro="">
      <cdr:nvCxnSpPr>
        <cdr:cNvPr id="4" name="3 Conector recto de flecha">
          <a:extLst xmlns:a="http://schemas.openxmlformats.org/drawingml/2006/main">
            <a:ext uri="{FF2B5EF4-FFF2-40B4-BE49-F238E27FC236}">
              <a16:creationId xmlns:a16="http://schemas.microsoft.com/office/drawing/2014/main" id="{C5DC6157-437E-4F5C-A179-F5851B9DCE0F}"/>
            </a:ext>
          </a:extLst>
        </cdr:cNvPr>
        <cdr:cNvCxnSpPr/>
      </cdr:nvCxnSpPr>
      <cdr:spPr>
        <a:xfrm xmlns:a="http://schemas.openxmlformats.org/drawingml/2006/main" rot="-60000">
          <a:off x="952503" y="1695678"/>
          <a:ext cx="1260000" cy="19050"/>
        </a:xfrm>
        <a:prstGeom xmlns:a="http://schemas.openxmlformats.org/drawingml/2006/main" prst="straightConnector1">
          <a:avLst/>
        </a:prstGeom>
        <a:ln xmlns:a="http://schemas.openxmlformats.org/drawingml/2006/main" w="12700">
          <a:solidFill>
            <a:schemeClr val="tx1"/>
          </a:solidFill>
          <a:headEnd type="stealth"/>
          <a:tailEnd type="stealt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0.36415</cdr:x>
      <cdr:y>0.35734</cdr:y>
    </cdr:from>
    <cdr:to>
      <cdr:x>0.63074</cdr:x>
      <cdr:y>0.36133</cdr:y>
    </cdr:to>
    <cdr:cxnSp macro="">
      <cdr:nvCxnSpPr>
        <cdr:cNvPr id="7" name="1 Conector recto de flecha">
          <a:extLst xmlns:a="http://schemas.openxmlformats.org/drawingml/2006/main">
            <a:ext uri="{FF2B5EF4-FFF2-40B4-BE49-F238E27FC236}">
              <a16:creationId xmlns:a16="http://schemas.microsoft.com/office/drawing/2014/main" id="{2C2AE599-EDC5-4EEC-A8D2-0DDE2978A9F3}"/>
            </a:ext>
          </a:extLst>
        </cdr:cNvPr>
        <cdr:cNvCxnSpPr/>
      </cdr:nvCxnSpPr>
      <cdr:spPr>
        <a:xfrm xmlns:a="http://schemas.openxmlformats.org/drawingml/2006/main" rot="-60000">
          <a:off x="2212948" y="1705238"/>
          <a:ext cx="1620000" cy="19050"/>
        </a:xfrm>
        <a:prstGeom xmlns:a="http://schemas.openxmlformats.org/drawingml/2006/main" prst="straightConnector1">
          <a:avLst/>
        </a:prstGeom>
        <a:ln xmlns:a="http://schemas.openxmlformats.org/drawingml/2006/main" w="12700">
          <a:solidFill>
            <a:schemeClr val="tx1"/>
          </a:solidFill>
          <a:headEnd type="stealth"/>
          <a:tailEnd type="stealt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0.64473</cdr:x>
      <cdr:y>0.35434</cdr:y>
    </cdr:from>
    <cdr:to>
      <cdr:x>0.82245</cdr:x>
      <cdr:y>0.35833</cdr:y>
    </cdr:to>
    <cdr:cxnSp macro="">
      <cdr:nvCxnSpPr>
        <cdr:cNvPr id="8" name="1 Conector recto de flecha">
          <a:extLst xmlns:a="http://schemas.openxmlformats.org/drawingml/2006/main">
            <a:ext uri="{FF2B5EF4-FFF2-40B4-BE49-F238E27FC236}">
              <a16:creationId xmlns:a16="http://schemas.microsoft.com/office/drawing/2014/main" id="{7CE6AF41-4E15-4472-A439-4B6215622038}"/>
            </a:ext>
          </a:extLst>
        </cdr:cNvPr>
        <cdr:cNvCxnSpPr/>
      </cdr:nvCxnSpPr>
      <cdr:spPr>
        <a:xfrm xmlns:a="http://schemas.openxmlformats.org/drawingml/2006/main" rot="-60000">
          <a:off x="3917968" y="1690898"/>
          <a:ext cx="1080000" cy="19050"/>
        </a:xfrm>
        <a:prstGeom xmlns:a="http://schemas.openxmlformats.org/drawingml/2006/main" prst="straightConnector1">
          <a:avLst/>
        </a:prstGeom>
        <a:ln xmlns:a="http://schemas.openxmlformats.org/drawingml/2006/main" w="12700">
          <a:solidFill>
            <a:schemeClr val="tx1"/>
          </a:solidFill>
          <a:headEnd type="stealth"/>
          <a:tailEnd type="stealt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0.82498</cdr:x>
      <cdr:y>0.35679</cdr:y>
    </cdr:from>
    <cdr:to>
      <cdr:x>0.96123</cdr:x>
      <cdr:y>0.36078</cdr:y>
    </cdr:to>
    <cdr:cxnSp macro="">
      <cdr:nvCxnSpPr>
        <cdr:cNvPr id="9" name="1 Conector recto de flecha">
          <a:extLst xmlns:a="http://schemas.openxmlformats.org/drawingml/2006/main">
            <a:ext uri="{FF2B5EF4-FFF2-40B4-BE49-F238E27FC236}">
              <a16:creationId xmlns:a16="http://schemas.microsoft.com/office/drawing/2014/main" id="{73396D37-D532-40DF-B4BF-6B25E43DB24D}"/>
            </a:ext>
          </a:extLst>
        </cdr:cNvPr>
        <cdr:cNvCxnSpPr/>
      </cdr:nvCxnSpPr>
      <cdr:spPr>
        <a:xfrm xmlns:a="http://schemas.openxmlformats.org/drawingml/2006/main" rot="-60000">
          <a:off x="5013364" y="1702618"/>
          <a:ext cx="828000" cy="19050"/>
        </a:xfrm>
        <a:prstGeom xmlns:a="http://schemas.openxmlformats.org/drawingml/2006/main" prst="straightConnector1">
          <a:avLst/>
        </a:prstGeom>
        <a:ln xmlns:a="http://schemas.openxmlformats.org/drawingml/2006/main" w="12700">
          <a:solidFill>
            <a:schemeClr val="tx1"/>
          </a:solidFill>
          <a:headEnd type="none"/>
          <a:tailEnd type="stealt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0.44201</cdr:x>
      <cdr:y>0.28144</cdr:y>
    </cdr:from>
    <cdr:to>
      <cdr:x>0.58934</cdr:x>
      <cdr:y>0.37525</cdr:y>
    </cdr:to>
    <cdr:sp macro="" textlink="">
      <cdr:nvSpPr>
        <cdr:cNvPr id="10" name="9 CuadroTexto"/>
        <cdr:cNvSpPr txBox="1"/>
      </cdr:nvSpPr>
      <cdr:spPr>
        <a:xfrm xmlns:a="http://schemas.openxmlformats.org/drawingml/2006/main">
          <a:off x="2686049" y="1343026"/>
          <a:ext cx="895351" cy="4476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s-CL" sz="1000" b="1">
              <a:latin typeface="Arial" panose="020B0604020202020204" pitchFamily="34" charset="0"/>
              <a:cs typeface="Arial" panose="020B0604020202020204" pitchFamily="34" charset="0"/>
            </a:rPr>
            <a:t>Período</a:t>
          </a:r>
        </a:p>
        <a:p xmlns:a="http://schemas.openxmlformats.org/drawingml/2006/main">
          <a:r>
            <a:rPr lang="es-CL" sz="1000" b="1">
              <a:latin typeface="Arial" panose="020B0604020202020204" pitchFamily="34" charset="0"/>
              <a:cs typeface="Arial" panose="020B0604020202020204" pitchFamily="34" charset="0"/>
            </a:rPr>
            <a:t>representado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0.01254</cdr:x>
      <cdr:y>0.03792</cdr:y>
    </cdr:from>
    <cdr:to>
      <cdr:x>0.0768</cdr:x>
      <cdr:y>0.09182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76200" y="180975"/>
          <a:ext cx="390525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s-CL" sz="1200" b="1"/>
            <a:t>L/s</a:t>
          </a:r>
        </a:p>
      </cdr:txBody>
    </cdr:sp>
  </cdr:relSizeAnchor>
  <cdr:relSizeAnchor xmlns:cdr="http://schemas.openxmlformats.org/drawingml/2006/chartDrawing">
    <cdr:from>
      <cdr:x>0.15413</cdr:x>
      <cdr:y>0.31318</cdr:y>
    </cdr:from>
    <cdr:to>
      <cdr:x>0.34962</cdr:x>
      <cdr:y>0.31717</cdr:y>
    </cdr:to>
    <cdr:cxnSp macro="">
      <cdr:nvCxnSpPr>
        <cdr:cNvPr id="11" name="1 Conector recto de flecha">
          <a:extLst xmlns:a="http://schemas.openxmlformats.org/drawingml/2006/main">
            <a:ext uri="{FF2B5EF4-FFF2-40B4-BE49-F238E27FC236}">
              <a16:creationId xmlns:a16="http://schemas.microsoft.com/office/drawing/2014/main" id="{3F23E6FF-5C82-4560-8D68-3279AE93C419}"/>
            </a:ext>
          </a:extLst>
        </cdr:cNvPr>
        <cdr:cNvCxnSpPr/>
      </cdr:nvCxnSpPr>
      <cdr:spPr>
        <a:xfrm xmlns:a="http://schemas.openxmlformats.org/drawingml/2006/main" rot="-60000">
          <a:off x="936631" y="1494482"/>
          <a:ext cx="1188000" cy="19050"/>
        </a:xfrm>
        <a:prstGeom xmlns:a="http://schemas.openxmlformats.org/drawingml/2006/main" prst="straightConnector1">
          <a:avLst/>
        </a:prstGeom>
        <a:ln xmlns:a="http://schemas.openxmlformats.org/drawingml/2006/main" w="12700">
          <a:solidFill>
            <a:schemeClr val="tx1"/>
          </a:solidFill>
          <a:headEnd type="stealth"/>
          <a:tailEnd type="stealt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0.35214</cdr:x>
      <cdr:y>0.31511</cdr:y>
    </cdr:from>
    <cdr:to>
      <cdr:x>0.61279</cdr:x>
      <cdr:y>0.31911</cdr:y>
    </cdr:to>
    <cdr:cxnSp macro="">
      <cdr:nvCxnSpPr>
        <cdr:cNvPr id="12" name="1 Conector recto de flecha">
          <a:extLst xmlns:a="http://schemas.openxmlformats.org/drawingml/2006/main">
            <a:ext uri="{FF2B5EF4-FFF2-40B4-BE49-F238E27FC236}">
              <a16:creationId xmlns:a16="http://schemas.microsoft.com/office/drawing/2014/main" id="{F18F5D0B-D52C-4488-9BEC-AD3442AEBA94}"/>
            </a:ext>
          </a:extLst>
        </cdr:cNvPr>
        <cdr:cNvCxnSpPr/>
      </cdr:nvCxnSpPr>
      <cdr:spPr>
        <a:xfrm xmlns:a="http://schemas.openxmlformats.org/drawingml/2006/main" rot="-60000">
          <a:off x="2139923" y="1503728"/>
          <a:ext cx="1584000" cy="19050"/>
        </a:xfrm>
        <a:prstGeom xmlns:a="http://schemas.openxmlformats.org/drawingml/2006/main" prst="straightConnector1">
          <a:avLst/>
        </a:prstGeom>
        <a:ln xmlns:a="http://schemas.openxmlformats.org/drawingml/2006/main" w="12700">
          <a:solidFill>
            <a:schemeClr val="tx1"/>
          </a:solidFill>
          <a:headEnd type="stealth"/>
          <a:tailEnd type="stealt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0.62174</cdr:x>
      <cdr:y>0.3141</cdr:y>
    </cdr:from>
    <cdr:to>
      <cdr:x>0.79353</cdr:x>
      <cdr:y>0.3181</cdr:y>
    </cdr:to>
    <cdr:cxnSp macro="">
      <cdr:nvCxnSpPr>
        <cdr:cNvPr id="13" name="1 Conector recto de flecha">
          <a:extLst xmlns:a="http://schemas.openxmlformats.org/drawingml/2006/main">
            <a:ext uri="{FF2B5EF4-FFF2-40B4-BE49-F238E27FC236}">
              <a16:creationId xmlns:a16="http://schemas.microsoft.com/office/drawing/2014/main" id="{1AF56F32-1832-4E60-9D81-012F08EE24E8}"/>
            </a:ext>
          </a:extLst>
        </cdr:cNvPr>
        <cdr:cNvCxnSpPr/>
      </cdr:nvCxnSpPr>
      <cdr:spPr>
        <a:xfrm xmlns:a="http://schemas.openxmlformats.org/drawingml/2006/main" rot="-60000">
          <a:off x="3778268" y="1498913"/>
          <a:ext cx="1044000" cy="19050"/>
        </a:xfrm>
        <a:prstGeom xmlns:a="http://schemas.openxmlformats.org/drawingml/2006/main" prst="straightConnector1">
          <a:avLst/>
        </a:prstGeom>
        <a:ln xmlns:a="http://schemas.openxmlformats.org/drawingml/2006/main" w="12700">
          <a:solidFill>
            <a:schemeClr val="tx1"/>
          </a:solidFill>
          <a:headEnd type="stealth"/>
          <a:tailEnd type="stealt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0.79572</cdr:x>
      <cdr:y>0.3125</cdr:y>
    </cdr:from>
    <cdr:to>
      <cdr:x>0.93197</cdr:x>
      <cdr:y>0.31649</cdr:y>
    </cdr:to>
    <cdr:cxnSp macro="">
      <cdr:nvCxnSpPr>
        <cdr:cNvPr id="14" name="1 Conector recto de flecha">
          <a:extLst xmlns:a="http://schemas.openxmlformats.org/drawingml/2006/main">
            <a:ext uri="{FF2B5EF4-FFF2-40B4-BE49-F238E27FC236}">
              <a16:creationId xmlns:a16="http://schemas.microsoft.com/office/drawing/2014/main" id="{42742FC4-2DE2-4E5D-B7E2-3E952E191D6C}"/>
            </a:ext>
          </a:extLst>
        </cdr:cNvPr>
        <cdr:cNvCxnSpPr/>
      </cdr:nvCxnSpPr>
      <cdr:spPr>
        <a:xfrm xmlns:a="http://schemas.openxmlformats.org/drawingml/2006/main" rot="-60000">
          <a:off x="4835561" y="1491269"/>
          <a:ext cx="828000" cy="19050"/>
        </a:xfrm>
        <a:prstGeom xmlns:a="http://schemas.openxmlformats.org/drawingml/2006/main" prst="straightConnector1">
          <a:avLst/>
        </a:prstGeom>
        <a:ln xmlns:a="http://schemas.openxmlformats.org/drawingml/2006/main" w="12700">
          <a:solidFill>
            <a:schemeClr val="tx1"/>
          </a:solidFill>
          <a:headEnd type="none"/>
          <a:tailEnd type="stealt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0.42999</cdr:x>
      <cdr:y>0.24617</cdr:y>
    </cdr:from>
    <cdr:to>
      <cdr:x>0.57733</cdr:x>
      <cdr:y>0.33999</cdr:y>
    </cdr:to>
    <cdr:sp macro="" textlink="">
      <cdr:nvSpPr>
        <cdr:cNvPr id="15" name="1 CuadroTexto"/>
        <cdr:cNvSpPr txBox="1"/>
      </cdr:nvSpPr>
      <cdr:spPr>
        <a:xfrm xmlns:a="http://schemas.openxmlformats.org/drawingml/2006/main">
          <a:off x="2613025" y="1174750"/>
          <a:ext cx="895351" cy="4476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CL" sz="1000" b="1">
              <a:latin typeface="Arial" panose="020B0604020202020204" pitchFamily="34" charset="0"/>
              <a:cs typeface="Arial" panose="020B0604020202020204" pitchFamily="34" charset="0"/>
            </a:rPr>
            <a:t>Período</a:t>
          </a:r>
        </a:p>
        <a:p xmlns:a="http://schemas.openxmlformats.org/drawingml/2006/main">
          <a:r>
            <a:rPr lang="es-CL" sz="1000" b="1">
              <a:latin typeface="Arial" panose="020B0604020202020204" pitchFamily="34" charset="0"/>
              <a:cs typeface="Arial" panose="020B0604020202020204" pitchFamily="34" charset="0"/>
            </a:rPr>
            <a:t>representado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0.01567</cdr:x>
      <cdr:y>0.0519</cdr:y>
    </cdr:from>
    <cdr:to>
      <cdr:x>0.08777</cdr:x>
      <cdr:y>0.10579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95250" y="247650"/>
          <a:ext cx="438150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s-CL" sz="1200" b="1"/>
            <a:t>L/s</a:t>
          </a:r>
        </a:p>
      </cdr:txBody>
    </cdr:sp>
  </cdr:relSizeAnchor>
  <cdr:relSizeAnchor xmlns:cdr="http://schemas.openxmlformats.org/drawingml/2006/chartDrawing">
    <cdr:from>
      <cdr:x>0.16196</cdr:x>
      <cdr:y>0.47233</cdr:y>
    </cdr:from>
    <cdr:to>
      <cdr:x>0.36338</cdr:x>
      <cdr:y>0.47632</cdr:y>
    </cdr:to>
    <cdr:cxnSp macro="">
      <cdr:nvCxnSpPr>
        <cdr:cNvPr id="3" name="1 Conector recto de flecha">
          <a:extLst xmlns:a="http://schemas.openxmlformats.org/drawingml/2006/main">
            <a:ext uri="{FF2B5EF4-FFF2-40B4-BE49-F238E27FC236}">
              <a16:creationId xmlns:a16="http://schemas.microsoft.com/office/drawing/2014/main" id="{914990E9-D4FF-478B-BCB9-4C92DA00EE50}"/>
            </a:ext>
          </a:extLst>
        </cdr:cNvPr>
        <cdr:cNvCxnSpPr/>
      </cdr:nvCxnSpPr>
      <cdr:spPr>
        <a:xfrm xmlns:a="http://schemas.openxmlformats.org/drawingml/2006/main" rot="-60000">
          <a:off x="984249" y="2253973"/>
          <a:ext cx="1224000" cy="19050"/>
        </a:xfrm>
        <a:prstGeom xmlns:a="http://schemas.openxmlformats.org/drawingml/2006/main" prst="straightConnector1">
          <a:avLst/>
        </a:prstGeom>
        <a:ln xmlns:a="http://schemas.openxmlformats.org/drawingml/2006/main" w="12700">
          <a:solidFill>
            <a:schemeClr val="tx1"/>
          </a:solidFill>
          <a:headEnd type="stealth"/>
          <a:tailEnd type="stealt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0.36781</cdr:x>
      <cdr:y>0.47427</cdr:y>
    </cdr:from>
    <cdr:to>
      <cdr:x>0.63439</cdr:x>
      <cdr:y>0.47826</cdr:y>
    </cdr:to>
    <cdr:cxnSp macro="">
      <cdr:nvCxnSpPr>
        <cdr:cNvPr id="4" name="1 Conector recto de flecha">
          <a:extLst xmlns:a="http://schemas.openxmlformats.org/drawingml/2006/main">
            <a:ext uri="{FF2B5EF4-FFF2-40B4-BE49-F238E27FC236}">
              <a16:creationId xmlns:a16="http://schemas.microsoft.com/office/drawing/2014/main" id="{E37BE7E1-E01D-4DAC-B721-5D491A6D5F8D}"/>
            </a:ext>
          </a:extLst>
        </cdr:cNvPr>
        <cdr:cNvCxnSpPr/>
      </cdr:nvCxnSpPr>
      <cdr:spPr>
        <a:xfrm xmlns:a="http://schemas.openxmlformats.org/drawingml/2006/main" rot="-60000">
          <a:off x="2235165" y="2263220"/>
          <a:ext cx="1620000" cy="19050"/>
        </a:xfrm>
        <a:prstGeom xmlns:a="http://schemas.openxmlformats.org/drawingml/2006/main" prst="straightConnector1">
          <a:avLst/>
        </a:prstGeom>
        <a:ln xmlns:a="http://schemas.openxmlformats.org/drawingml/2006/main" w="12700">
          <a:solidFill>
            <a:schemeClr val="tx1"/>
          </a:solidFill>
          <a:headEnd type="stealth"/>
          <a:tailEnd type="stealt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0.64995</cdr:x>
      <cdr:y>0.47732</cdr:y>
    </cdr:from>
    <cdr:to>
      <cdr:x>0.82175</cdr:x>
      <cdr:y>0.48131</cdr:y>
    </cdr:to>
    <cdr:cxnSp macro="">
      <cdr:nvCxnSpPr>
        <cdr:cNvPr id="5" name="1 Conector recto de flecha">
          <a:extLst xmlns:a="http://schemas.openxmlformats.org/drawingml/2006/main">
            <a:ext uri="{FF2B5EF4-FFF2-40B4-BE49-F238E27FC236}">
              <a16:creationId xmlns:a16="http://schemas.microsoft.com/office/drawing/2014/main" id="{99AE95F3-3993-40A1-9ADD-02033C1BF2D5}"/>
            </a:ext>
          </a:extLst>
        </cdr:cNvPr>
        <cdr:cNvCxnSpPr/>
      </cdr:nvCxnSpPr>
      <cdr:spPr>
        <a:xfrm xmlns:a="http://schemas.openxmlformats.org/drawingml/2006/main" rot="-60000">
          <a:off x="3949712" y="2277770"/>
          <a:ext cx="1044000" cy="19050"/>
        </a:xfrm>
        <a:prstGeom xmlns:a="http://schemas.openxmlformats.org/drawingml/2006/main" prst="straightConnector1">
          <a:avLst/>
        </a:prstGeom>
        <a:ln xmlns:a="http://schemas.openxmlformats.org/drawingml/2006/main" w="12700">
          <a:solidFill>
            <a:schemeClr val="tx1"/>
          </a:solidFill>
          <a:headEnd type="stealth"/>
          <a:tailEnd type="stealt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0.82394</cdr:x>
      <cdr:y>0.4799</cdr:y>
    </cdr:from>
    <cdr:to>
      <cdr:x>0.94242</cdr:x>
      <cdr:y>0.4839</cdr:y>
    </cdr:to>
    <cdr:cxnSp macro="">
      <cdr:nvCxnSpPr>
        <cdr:cNvPr id="6" name="1 Conector recto de flecha">
          <a:extLst xmlns:a="http://schemas.openxmlformats.org/drawingml/2006/main">
            <a:ext uri="{FF2B5EF4-FFF2-40B4-BE49-F238E27FC236}">
              <a16:creationId xmlns:a16="http://schemas.microsoft.com/office/drawing/2014/main" id="{401E2A0A-3864-49F0-93CA-F8698D4587E7}"/>
            </a:ext>
          </a:extLst>
        </cdr:cNvPr>
        <cdr:cNvCxnSpPr/>
      </cdr:nvCxnSpPr>
      <cdr:spPr>
        <a:xfrm xmlns:a="http://schemas.openxmlformats.org/drawingml/2006/main" rot="-60000">
          <a:off x="5007015" y="2290117"/>
          <a:ext cx="720000" cy="19050"/>
        </a:xfrm>
        <a:prstGeom xmlns:a="http://schemas.openxmlformats.org/drawingml/2006/main" prst="straightConnector1">
          <a:avLst/>
        </a:prstGeom>
        <a:ln xmlns:a="http://schemas.openxmlformats.org/drawingml/2006/main" w="12700">
          <a:solidFill>
            <a:schemeClr val="tx1"/>
          </a:solidFill>
          <a:headEnd type="none"/>
          <a:tailEnd type="stealt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0.38767</cdr:x>
      <cdr:y>0.39587</cdr:y>
    </cdr:from>
    <cdr:to>
      <cdr:x>0.53501</cdr:x>
      <cdr:y>0.48969</cdr:y>
    </cdr:to>
    <cdr:sp macro="" textlink="">
      <cdr:nvSpPr>
        <cdr:cNvPr id="7" name="1 CuadroTexto"/>
        <cdr:cNvSpPr txBox="1"/>
      </cdr:nvSpPr>
      <cdr:spPr>
        <a:xfrm xmlns:a="http://schemas.openxmlformats.org/drawingml/2006/main">
          <a:off x="2355850" y="1889125"/>
          <a:ext cx="895351" cy="4476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CL" sz="1000" b="1">
              <a:latin typeface="Arial" panose="020B0604020202020204" pitchFamily="34" charset="0"/>
              <a:cs typeface="Arial" panose="020B0604020202020204" pitchFamily="34" charset="0"/>
            </a:rPr>
            <a:t>Período</a:t>
          </a:r>
        </a:p>
        <a:p xmlns:a="http://schemas.openxmlformats.org/drawingml/2006/main">
          <a:r>
            <a:rPr lang="es-CL" sz="1000" b="1">
              <a:latin typeface="Arial" panose="020B0604020202020204" pitchFamily="34" charset="0"/>
              <a:cs typeface="Arial" panose="020B0604020202020204" pitchFamily="34" charset="0"/>
            </a:rPr>
            <a:t>representado</a:t>
          </a:r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AB77"/>
  <sheetViews>
    <sheetView topLeftCell="C1" zoomScale="60" zoomScaleNormal="60" workbookViewId="0">
      <pane ySplit="6" topLeftCell="A22" activePane="bottomLeft" state="frozen"/>
      <selection pane="bottomLeft" activeCell="U63" sqref="U63"/>
    </sheetView>
  </sheetViews>
  <sheetFormatPr baseColWidth="10" defaultRowHeight="15" x14ac:dyDescent="0.25"/>
  <cols>
    <col min="2" max="2" width="19.28515625" style="186" customWidth="1"/>
    <col min="27" max="27" width="13.140625" customWidth="1"/>
    <col min="28" max="28" width="12.42578125" customWidth="1"/>
  </cols>
  <sheetData>
    <row r="1" spans="1:28" ht="16.5" thickTop="1" thickBot="1" x14ac:dyDescent="0.3">
      <c r="A1" s="186"/>
      <c r="C1" s="334" t="s">
        <v>344</v>
      </c>
      <c r="D1" s="334"/>
      <c r="E1" s="334"/>
      <c r="F1" s="334"/>
      <c r="G1" s="334"/>
      <c r="H1" s="334" t="s">
        <v>340</v>
      </c>
      <c r="I1" s="334"/>
      <c r="J1" s="334"/>
      <c r="K1" s="334"/>
      <c r="L1" s="334"/>
      <c r="M1" s="334"/>
      <c r="N1" s="334" t="s">
        <v>341</v>
      </c>
      <c r="O1" s="334"/>
      <c r="P1" s="334"/>
      <c r="Q1" s="334" t="s">
        <v>395</v>
      </c>
      <c r="R1" s="334"/>
      <c r="S1" s="334"/>
      <c r="T1" s="334"/>
      <c r="U1" s="334"/>
    </row>
    <row r="2" spans="1:28" ht="15" customHeight="1" thickTop="1" thickBot="1" x14ac:dyDescent="0.3">
      <c r="A2" s="187"/>
      <c r="B2" s="253"/>
      <c r="C2" s="243" t="s">
        <v>200</v>
      </c>
      <c r="D2" s="244" t="s">
        <v>201</v>
      </c>
      <c r="E2" s="244" t="s">
        <v>202</v>
      </c>
      <c r="F2" s="248" t="s">
        <v>203</v>
      </c>
      <c r="G2" s="249" t="s">
        <v>204</v>
      </c>
      <c r="H2" s="250" t="s">
        <v>361</v>
      </c>
      <c r="I2" s="251" t="s">
        <v>362</v>
      </c>
      <c r="J2" s="251" t="s">
        <v>363</v>
      </c>
      <c r="K2" s="251" t="s">
        <v>364</v>
      </c>
      <c r="L2" s="251" t="s">
        <v>365</v>
      </c>
      <c r="M2" s="252" t="s">
        <v>366</v>
      </c>
      <c r="N2" s="250" t="s">
        <v>367</v>
      </c>
      <c r="O2" s="251" t="s">
        <v>368</v>
      </c>
      <c r="P2" s="252" t="s">
        <v>369</v>
      </c>
      <c r="Q2" s="245" t="s">
        <v>370</v>
      </c>
      <c r="R2" s="246" t="s">
        <v>371</v>
      </c>
      <c r="S2" s="246" t="s">
        <v>372</v>
      </c>
      <c r="T2" s="246" t="s">
        <v>373</v>
      </c>
      <c r="U2" s="247" t="s">
        <v>374</v>
      </c>
    </row>
    <row r="3" spans="1:28" ht="15.75" hidden="1" thickTop="1" x14ac:dyDescent="0.25">
      <c r="A3" s="330" t="s">
        <v>375</v>
      </c>
      <c r="B3" s="254" t="s">
        <v>376</v>
      </c>
      <c r="C3" s="234" t="s">
        <v>380</v>
      </c>
      <c r="D3" s="235" t="s">
        <v>380</v>
      </c>
      <c r="E3" s="235" t="s">
        <v>380</v>
      </c>
      <c r="F3" s="235" t="s">
        <v>380</v>
      </c>
      <c r="G3" s="236" t="s">
        <v>380</v>
      </c>
      <c r="H3" s="237">
        <v>1</v>
      </c>
      <c r="I3" s="193">
        <v>0</v>
      </c>
      <c r="J3" s="193">
        <v>2</v>
      </c>
      <c r="K3" s="276">
        <v>0</v>
      </c>
      <c r="L3" s="276">
        <v>21</v>
      </c>
      <c r="M3" s="277">
        <v>3</v>
      </c>
      <c r="N3" s="237">
        <v>9</v>
      </c>
      <c r="O3" s="193">
        <v>17</v>
      </c>
      <c r="P3" s="239" t="s">
        <v>380</v>
      </c>
      <c r="Q3" s="240">
        <v>50</v>
      </c>
      <c r="R3" s="241">
        <v>17</v>
      </c>
      <c r="S3" s="241">
        <v>22</v>
      </c>
      <c r="T3" s="241">
        <v>17</v>
      </c>
      <c r="U3" s="242">
        <v>32</v>
      </c>
    </row>
    <row r="4" spans="1:28" hidden="1" x14ac:dyDescent="0.25">
      <c r="A4" s="331"/>
      <c r="B4" s="255" t="s">
        <v>377</v>
      </c>
      <c r="C4" s="230" t="s">
        <v>380</v>
      </c>
      <c r="D4" s="191" t="s">
        <v>380</v>
      </c>
      <c r="E4" s="191" t="s">
        <v>380</v>
      </c>
      <c r="F4" s="191" t="s">
        <v>380</v>
      </c>
      <c r="G4" s="231" t="s">
        <v>380</v>
      </c>
      <c r="H4" s="232">
        <v>25</v>
      </c>
      <c r="I4" s="178">
        <v>7</v>
      </c>
      <c r="J4" s="178">
        <v>17</v>
      </c>
      <c r="K4" s="178">
        <v>0</v>
      </c>
      <c r="L4" s="178">
        <v>21</v>
      </c>
      <c r="M4" s="223">
        <v>3</v>
      </c>
      <c r="N4" s="232">
        <v>12</v>
      </c>
      <c r="O4" s="178">
        <v>35</v>
      </c>
      <c r="P4" s="223">
        <v>0</v>
      </c>
      <c r="Q4" s="222">
        <v>60</v>
      </c>
      <c r="R4" s="204">
        <v>38</v>
      </c>
      <c r="S4" s="204">
        <v>16</v>
      </c>
      <c r="T4" s="204">
        <v>26</v>
      </c>
      <c r="U4" s="223">
        <v>26</v>
      </c>
      <c r="W4" s="179"/>
      <c r="X4" s="187"/>
      <c r="Y4" s="187"/>
      <c r="Z4" s="187"/>
      <c r="AA4" s="333" t="s">
        <v>395</v>
      </c>
      <c r="AB4" s="333" t="s">
        <v>397</v>
      </c>
    </row>
    <row r="5" spans="1:28" hidden="1" x14ac:dyDescent="0.25">
      <c r="A5" s="331"/>
      <c r="B5" s="255" t="s">
        <v>378</v>
      </c>
      <c r="C5" s="226">
        <v>0</v>
      </c>
      <c r="D5" s="199">
        <v>10</v>
      </c>
      <c r="E5" s="199">
        <v>0</v>
      </c>
      <c r="F5" s="199">
        <v>6</v>
      </c>
      <c r="G5" s="227">
        <v>11</v>
      </c>
      <c r="H5" s="232">
        <v>24</v>
      </c>
      <c r="I5" s="178">
        <v>24</v>
      </c>
      <c r="J5" s="273">
        <f>ROUND(AVERAGE(H5,I5,K5,L5),0)</f>
        <v>18</v>
      </c>
      <c r="K5" s="178">
        <v>13</v>
      </c>
      <c r="L5" s="178">
        <v>12</v>
      </c>
      <c r="M5" s="274">
        <f>+J5</f>
        <v>18</v>
      </c>
      <c r="N5" s="232">
        <v>23</v>
      </c>
      <c r="O5" s="178">
        <v>28</v>
      </c>
      <c r="P5" s="223">
        <v>19</v>
      </c>
      <c r="Q5" s="222">
        <v>45</v>
      </c>
      <c r="R5" s="204">
        <v>11</v>
      </c>
      <c r="S5" s="204">
        <v>30</v>
      </c>
      <c r="T5" s="204">
        <v>23</v>
      </c>
      <c r="U5" s="223">
        <v>75</v>
      </c>
      <c r="W5" s="190" t="s">
        <v>393</v>
      </c>
      <c r="X5" s="187" t="s">
        <v>344</v>
      </c>
      <c r="Y5" s="187" t="s">
        <v>340</v>
      </c>
      <c r="Z5" s="187" t="s">
        <v>341</v>
      </c>
      <c r="AA5" s="333"/>
      <c r="AB5" s="333"/>
    </row>
    <row r="6" spans="1:28" ht="15.75" hidden="1" thickBot="1" x14ac:dyDescent="0.3">
      <c r="A6" s="332"/>
      <c r="B6" s="256" t="s">
        <v>381</v>
      </c>
      <c r="C6" s="224">
        <v>0</v>
      </c>
      <c r="D6" s="217">
        <v>3</v>
      </c>
      <c r="E6" s="217">
        <v>0</v>
      </c>
      <c r="F6" s="217">
        <v>0</v>
      </c>
      <c r="G6" s="225">
        <v>14</v>
      </c>
      <c r="H6" s="228">
        <v>18</v>
      </c>
      <c r="I6" s="220">
        <v>34</v>
      </c>
      <c r="J6" s="220">
        <v>0</v>
      </c>
      <c r="K6" s="220">
        <v>21</v>
      </c>
      <c r="L6" s="220">
        <v>7</v>
      </c>
      <c r="M6" s="229">
        <v>65</v>
      </c>
      <c r="N6" s="228">
        <v>32</v>
      </c>
      <c r="O6" s="220">
        <v>28</v>
      </c>
      <c r="P6" s="229">
        <v>22</v>
      </c>
      <c r="Q6" s="224">
        <v>82</v>
      </c>
      <c r="R6" s="217">
        <v>24</v>
      </c>
      <c r="S6" s="217">
        <v>27</v>
      </c>
      <c r="T6" s="217">
        <v>32</v>
      </c>
      <c r="U6" s="225">
        <v>100</v>
      </c>
      <c r="W6" s="190" t="s">
        <v>394</v>
      </c>
      <c r="X6" s="190" t="s">
        <v>394</v>
      </c>
      <c r="Y6" s="190" t="s">
        <v>394</v>
      </c>
      <c r="Z6" s="190" t="s">
        <v>394</v>
      </c>
      <c r="AA6" s="190" t="s">
        <v>394</v>
      </c>
      <c r="AB6" s="194" t="s">
        <v>394</v>
      </c>
    </row>
    <row r="7" spans="1:28" ht="16.5" thickTop="1" x14ac:dyDescent="0.3">
      <c r="A7" s="176"/>
      <c r="B7" s="184">
        <v>41791</v>
      </c>
      <c r="C7" s="180"/>
      <c r="D7" s="180"/>
      <c r="E7" s="180"/>
      <c r="F7" s="180"/>
      <c r="G7" s="180"/>
      <c r="H7" s="181"/>
      <c r="I7" s="181"/>
      <c r="J7" s="181"/>
      <c r="K7" s="181"/>
      <c r="L7" s="181"/>
      <c r="M7" s="181"/>
      <c r="N7" s="181"/>
      <c r="O7" s="181"/>
      <c r="P7" s="181"/>
      <c r="Q7" s="270"/>
      <c r="R7" s="270"/>
      <c r="S7" s="270"/>
      <c r="T7" s="182"/>
      <c r="U7" s="182"/>
      <c r="W7" s="271"/>
      <c r="X7" s="271"/>
      <c r="Y7" s="271"/>
      <c r="Z7" s="271"/>
      <c r="AA7" s="271"/>
    </row>
    <row r="8" spans="1:28" ht="15.75" x14ac:dyDescent="0.3">
      <c r="A8" s="176"/>
      <c r="B8" s="184">
        <v>41821</v>
      </c>
      <c r="C8" s="180"/>
      <c r="D8" s="180"/>
      <c r="E8" s="180"/>
      <c r="F8" s="180"/>
      <c r="G8" s="180"/>
      <c r="H8" s="181"/>
      <c r="I8" s="181"/>
      <c r="J8" s="181"/>
      <c r="K8" s="181"/>
      <c r="L8" s="181"/>
      <c r="M8" s="181"/>
      <c r="N8" s="181"/>
      <c r="O8" s="181"/>
      <c r="P8" s="181"/>
      <c r="Q8" s="270"/>
      <c r="R8" s="270"/>
      <c r="S8" s="270"/>
      <c r="T8" s="182"/>
      <c r="U8" s="182"/>
      <c r="W8" s="271"/>
      <c r="X8" s="271"/>
      <c r="Y8" s="271"/>
      <c r="Z8" s="271"/>
      <c r="AA8" s="271"/>
    </row>
    <row r="9" spans="1:28" ht="15.75" x14ac:dyDescent="0.3">
      <c r="A9" s="176"/>
      <c r="B9" s="184">
        <v>41852</v>
      </c>
      <c r="C9" s="180"/>
      <c r="D9" s="180"/>
      <c r="E9" s="180"/>
      <c r="F9" s="180"/>
      <c r="G9" s="180"/>
      <c r="H9" s="181"/>
      <c r="I9" s="181"/>
      <c r="J9" s="181"/>
      <c r="K9" s="181"/>
      <c r="L9" s="181"/>
      <c r="M9" s="181"/>
      <c r="N9" s="181"/>
      <c r="O9" s="181"/>
      <c r="P9" s="181"/>
      <c r="Q9" s="270"/>
      <c r="R9" s="270"/>
      <c r="S9" s="270"/>
      <c r="T9" s="182"/>
      <c r="U9" s="182"/>
      <c r="W9" s="271"/>
      <c r="X9" s="271"/>
      <c r="Y9" s="271"/>
      <c r="Z9" s="271"/>
      <c r="AA9" s="271"/>
    </row>
    <row r="10" spans="1:28" ht="15.75" x14ac:dyDescent="0.3">
      <c r="A10" s="176"/>
      <c r="B10" s="184">
        <v>41883</v>
      </c>
      <c r="C10" s="180"/>
      <c r="D10" s="180"/>
      <c r="E10" s="180"/>
      <c r="F10" s="180"/>
      <c r="G10" s="180"/>
      <c r="H10" s="181"/>
      <c r="I10" s="181"/>
      <c r="J10" s="181"/>
      <c r="K10" s="181"/>
      <c r="L10" s="181"/>
      <c r="M10" s="181"/>
      <c r="N10" s="181"/>
      <c r="O10" s="181"/>
      <c r="P10" s="181"/>
      <c r="Q10" s="270"/>
      <c r="R10" s="270"/>
      <c r="S10" s="270"/>
      <c r="T10" s="182"/>
      <c r="U10" s="182"/>
      <c r="W10" s="271"/>
      <c r="X10" s="271"/>
      <c r="Y10" s="271"/>
      <c r="Z10" s="271"/>
      <c r="AA10" s="271"/>
    </row>
    <row r="11" spans="1:28" ht="15.75" x14ac:dyDescent="0.3">
      <c r="A11" s="176"/>
      <c r="B11" s="184">
        <v>41913</v>
      </c>
      <c r="C11" s="180"/>
      <c r="D11" s="180"/>
      <c r="E11" s="180"/>
      <c r="F11" s="180"/>
      <c r="G11" s="180"/>
      <c r="H11" s="181"/>
      <c r="I11" s="181"/>
      <c r="J11" s="181"/>
      <c r="K11" s="181"/>
      <c r="L11" s="181"/>
      <c r="M11" s="181"/>
      <c r="N11" s="181"/>
      <c r="O11" s="181"/>
      <c r="P11" s="181"/>
      <c r="Q11" s="270"/>
      <c r="R11" s="270"/>
      <c r="S11" s="270"/>
      <c r="T11" s="182"/>
      <c r="U11" s="182"/>
      <c r="W11" s="271"/>
      <c r="X11" s="271"/>
      <c r="Y11" s="271"/>
      <c r="Z11" s="271"/>
      <c r="AA11" s="271"/>
    </row>
    <row r="12" spans="1:28" ht="15.75" x14ac:dyDescent="0.3">
      <c r="A12" s="176"/>
      <c r="B12" s="184">
        <v>41944</v>
      </c>
      <c r="C12" s="321"/>
      <c r="D12" s="321"/>
      <c r="E12" s="321"/>
      <c r="F12" s="321"/>
      <c r="G12" s="321"/>
      <c r="H12" s="322"/>
      <c r="I12" s="322"/>
      <c r="J12" s="322"/>
      <c r="K12" s="322"/>
      <c r="L12" s="322"/>
      <c r="M12" s="322"/>
      <c r="N12" s="322"/>
      <c r="O12" s="322"/>
      <c r="P12" s="322"/>
      <c r="Q12" s="321"/>
      <c r="R12" s="321">
        <f>ROUND(+'Caudales totales por pozo'!R12*'Caudal Agua Natural por pozo'!R$3/100,1)</f>
        <v>0.1</v>
      </c>
      <c r="S12" s="323"/>
      <c r="T12" s="322"/>
      <c r="U12" s="321">
        <f>ROUND(+'Caudales totales por pozo'!U12*'Caudal Agua Natural por pozo'!U$3/100,1)</f>
        <v>0.1</v>
      </c>
      <c r="V12" s="324"/>
      <c r="W12" s="325">
        <f t="shared" ref="W12:W21" si="0">SUM(C12:U12)</f>
        <v>0.2</v>
      </c>
      <c r="X12" s="325">
        <f t="shared" ref="X12:X21" si="1">SUM(C12:G12)</f>
        <v>0</v>
      </c>
      <c r="Y12" s="325">
        <f t="shared" ref="Y12:Y21" si="2">SUM(H12:M12)</f>
        <v>0</v>
      </c>
      <c r="Z12" s="325">
        <f t="shared" ref="Z12:Z21" si="3">SUM(N12:P12)</f>
        <v>0</v>
      </c>
      <c r="AA12" s="325">
        <f t="shared" ref="AA12:AA21" si="4">SUM(Q12:U12)</f>
        <v>0.2</v>
      </c>
      <c r="AB12" s="325">
        <f>SUM(X12:Z12)</f>
        <v>0</v>
      </c>
    </row>
    <row r="13" spans="1:28" ht="15.75" x14ac:dyDescent="0.3">
      <c r="A13" s="176"/>
      <c r="B13" s="184">
        <v>41974</v>
      </c>
      <c r="C13" s="321"/>
      <c r="D13" s="321"/>
      <c r="E13" s="321"/>
      <c r="F13" s="321"/>
      <c r="G13" s="321"/>
      <c r="H13" s="322"/>
      <c r="I13" s="322"/>
      <c r="J13" s="322"/>
      <c r="K13" s="322"/>
      <c r="L13" s="322"/>
      <c r="M13" s="322"/>
      <c r="N13" s="322"/>
      <c r="O13" s="322"/>
      <c r="P13" s="322"/>
      <c r="Q13" s="321">
        <f>ROUND(+'Caudales totales por pozo'!Q13*'Caudal Agua Natural por pozo'!Q$3/100,1)</f>
        <v>0.2</v>
      </c>
      <c r="R13" s="321">
        <f>ROUND(+'Caudales totales por pozo'!R13*'Caudal Agua Natural por pozo'!R$3/100,1)</f>
        <v>0.6</v>
      </c>
      <c r="S13" s="321">
        <f>ROUND(+'Caudales totales por pozo'!S13*'Caudal Agua Natural por pozo'!S$3/100,1)</f>
        <v>0.7</v>
      </c>
      <c r="T13" s="321">
        <f>ROUND(+'Caudales totales por pozo'!T13*'Caudal Agua Natural por pozo'!T$3/100,1)</f>
        <v>0</v>
      </c>
      <c r="U13" s="321">
        <f>ROUND(+'Caudales totales por pozo'!U13*'Caudal Agua Natural por pozo'!U$3/100,1)</f>
        <v>0.3</v>
      </c>
      <c r="V13" s="324"/>
      <c r="W13" s="325">
        <f t="shared" si="0"/>
        <v>1.8</v>
      </c>
      <c r="X13" s="325">
        <f t="shared" si="1"/>
        <v>0</v>
      </c>
      <c r="Y13" s="325">
        <f t="shared" si="2"/>
        <v>0</v>
      </c>
      <c r="Z13" s="325">
        <f t="shared" si="3"/>
        <v>0</v>
      </c>
      <c r="AA13" s="325">
        <f t="shared" si="4"/>
        <v>1.8</v>
      </c>
      <c r="AB13" s="325">
        <f t="shared" ref="AB13:AB63" si="5">SUM(X13:Z13)</f>
        <v>0</v>
      </c>
    </row>
    <row r="14" spans="1:28" ht="15.75" x14ac:dyDescent="0.3">
      <c r="A14" s="176"/>
      <c r="B14" s="184">
        <v>42005</v>
      </c>
      <c r="C14" s="321"/>
      <c r="D14" s="321"/>
      <c r="E14" s="321"/>
      <c r="F14" s="321"/>
      <c r="G14" s="321"/>
      <c r="H14" s="322"/>
      <c r="I14" s="322"/>
      <c r="J14" s="322"/>
      <c r="K14" s="322"/>
      <c r="L14" s="322"/>
      <c r="M14" s="322"/>
      <c r="N14" s="322"/>
      <c r="O14" s="322"/>
      <c r="P14" s="322"/>
      <c r="Q14" s="321">
        <f>ROUND(+'Caudales totales por pozo'!Q14*'Caudal Agua Natural por pozo'!Q$3/100,1)</f>
        <v>0.5</v>
      </c>
      <c r="R14" s="321">
        <f>ROUND(+'Caudales totales por pozo'!R14*'Caudal Agua Natural por pozo'!R$3/100,1)</f>
        <v>1</v>
      </c>
      <c r="S14" s="321">
        <f>ROUND(+'Caudales totales por pozo'!S14*'Caudal Agua Natural por pozo'!S$3/100,1)</f>
        <v>1.4</v>
      </c>
      <c r="T14" s="321">
        <f>ROUND(+'Caudales totales por pozo'!T14*'Caudal Agua Natural por pozo'!T$3/100,1)</f>
        <v>0.3</v>
      </c>
      <c r="U14" s="321">
        <f>ROUND(+'Caudales totales por pozo'!U14*'Caudal Agua Natural por pozo'!U$3/100,1)</f>
        <v>1</v>
      </c>
      <c r="V14" s="324"/>
      <c r="W14" s="325">
        <f t="shared" si="0"/>
        <v>4.1999999999999993</v>
      </c>
      <c r="X14" s="325">
        <f t="shared" si="1"/>
        <v>0</v>
      </c>
      <c r="Y14" s="325">
        <f t="shared" si="2"/>
        <v>0</v>
      </c>
      <c r="Z14" s="325">
        <f t="shared" si="3"/>
        <v>0</v>
      </c>
      <c r="AA14" s="325">
        <f t="shared" si="4"/>
        <v>4.1999999999999993</v>
      </c>
      <c r="AB14" s="325">
        <f t="shared" si="5"/>
        <v>0</v>
      </c>
    </row>
    <row r="15" spans="1:28" ht="15.75" x14ac:dyDescent="0.3">
      <c r="A15" s="176"/>
      <c r="B15" s="184">
        <v>42036</v>
      </c>
      <c r="C15" s="321"/>
      <c r="D15" s="321"/>
      <c r="E15" s="321"/>
      <c r="F15" s="321"/>
      <c r="G15" s="321"/>
      <c r="H15" s="322"/>
      <c r="I15" s="322"/>
      <c r="J15" s="322"/>
      <c r="K15" s="322"/>
      <c r="L15" s="322"/>
      <c r="M15" s="322"/>
      <c r="N15" s="322"/>
      <c r="O15" s="322"/>
      <c r="P15" s="322"/>
      <c r="Q15" s="321">
        <f>ROUND(+'Caudales totales por pozo'!Q15*'Caudal Agua Natural por pozo'!Q$3/100,1)</f>
        <v>0.4</v>
      </c>
      <c r="R15" s="321">
        <f>ROUND(+'Caudales totales por pozo'!R15*'Caudal Agua Natural por pozo'!R$3/100,1)</f>
        <v>0.9</v>
      </c>
      <c r="S15" s="321">
        <f>ROUND(+'Caudales totales por pozo'!S15*'Caudal Agua Natural por pozo'!S$3/100,1)</f>
        <v>1.2</v>
      </c>
      <c r="T15" s="321">
        <f>ROUND(+'Caudales totales por pozo'!T15*'Caudal Agua Natural por pozo'!T$3/100,1)</f>
        <v>0.2</v>
      </c>
      <c r="U15" s="321">
        <f>ROUND(+'Caudales totales por pozo'!U15*'Caudal Agua Natural por pozo'!U$3/100,1)</f>
        <v>1</v>
      </c>
      <c r="V15" s="324"/>
      <c r="W15" s="325">
        <f t="shared" si="0"/>
        <v>3.7</v>
      </c>
      <c r="X15" s="325">
        <f t="shared" si="1"/>
        <v>0</v>
      </c>
      <c r="Y15" s="325">
        <f t="shared" si="2"/>
        <v>0</v>
      </c>
      <c r="Z15" s="325">
        <f t="shared" si="3"/>
        <v>0</v>
      </c>
      <c r="AA15" s="325">
        <f t="shared" si="4"/>
        <v>3.7</v>
      </c>
      <c r="AB15" s="325">
        <f t="shared" si="5"/>
        <v>0</v>
      </c>
    </row>
    <row r="16" spans="1:28" ht="15.75" x14ac:dyDescent="0.3">
      <c r="A16" s="176"/>
      <c r="B16" s="184">
        <v>42064</v>
      </c>
      <c r="C16" s="321"/>
      <c r="D16" s="321"/>
      <c r="E16" s="321"/>
      <c r="F16" s="321"/>
      <c r="G16" s="321"/>
      <c r="H16" s="322"/>
      <c r="I16" s="322"/>
      <c r="J16" s="322"/>
      <c r="K16" s="322"/>
      <c r="L16" s="322"/>
      <c r="M16" s="322"/>
      <c r="N16" s="322"/>
      <c r="O16" s="322"/>
      <c r="P16" s="322"/>
      <c r="Q16" s="321">
        <f>ROUND(+'Caudales totales por pozo'!Q16*'Caudal Agua Natural por pozo'!Q$3/100,1)</f>
        <v>0.4</v>
      </c>
      <c r="R16" s="321">
        <f>ROUND(+'Caudales totales por pozo'!R16*'Caudal Agua Natural por pozo'!R$3/100,1)</f>
        <v>1</v>
      </c>
      <c r="S16" s="321">
        <f>ROUND(+'Caudales totales por pozo'!S16*'Caudal Agua Natural por pozo'!S$3/100,1)</f>
        <v>1.2</v>
      </c>
      <c r="T16" s="321">
        <f>ROUND(+'Caudales totales por pozo'!T16*'Caudal Agua Natural por pozo'!T$3/100,1)</f>
        <v>0.4</v>
      </c>
      <c r="U16" s="321">
        <f>ROUND(+'Caudales totales por pozo'!U16*'Caudal Agua Natural por pozo'!U$3/100,1)</f>
        <v>1</v>
      </c>
      <c r="V16" s="324"/>
      <c r="W16" s="325">
        <f t="shared" si="0"/>
        <v>3.9999999999999996</v>
      </c>
      <c r="X16" s="325">
        <f t="shared" si="1"/>
        <v>0</v>
      </c>
      <c r="Y16" s="325">
        <f t="shared" si="2"/>
        <v>0</v>
      </c>
      <c r="Z16" s="325">
        <f t="shared" si="3"/>
        <v>0</v>
      </c>
      <c r="AA16" s="325">
        <f t="shared" si="4"/>
        <v>3.9999999999999996</v>
      </c>
      <c r="AB16" s="325">
        <f t="shared" si="5"/>
        <v>0</v>
      </c>
    </row>
    <row r="17" spans="1:28" ht="15.75" x14ac:dyDescent="0.3">
      <c r="A17" s="176"/>
      <c r="B17" s="184">
        <v>42095</v>
      </c>
      <c r="C17" s="321"/>
      <c r="D17" s="321"/>
      <c r="E17" s="321"/>
      <c r="F17" s="321"/>
      <c r="G17" s="321"/>
      <c r="H17" s="322"/>
      <c r="I17" s="322"/>
      <c r="J17" s="322"/>
      <c r="K17" s="322"/>
      <c r="L17" s="322"/>
      <c r="M17" s="322"/>
      <c r="N17" s="322"/>
      <c r="O17" s="322"/>
      <c r="P17" s="322"/>
      <c r="Q17" s="321">
        <f>ROUND(+'Caudales totales por pozo'!Q17*'Caudal Agua Natural por pozo'!Q$3/100,1)</f>
        <v>0.4</v>
      </c>
      <c r="R17" s="321">
        <f>ROUND(+'Caudales totales por pozo'!R17*'Caudal Agua Natural por pozo'!R$3/100,1)</f>
        <v>1.4</v>
      </c>
      <c r="S17" s="321">
        <f>ROUND(+'Caudales totales por pozo'!S17*'Caudal Agua Natural por pozo'!S$3/100,1)</f>
        <v>1.5</v>
      </c>
      <c r="T17" s="321">
        <f>ROUND(+'Caudales totales por pozo'!T17*'Caudal Agua Natural por pozo'!T$3/100,1)</f>
        <v>0.3</v>
      </c>
      <c r="U17" s="321">
        <f>ROUND(+'Caudales totales por pozo'!U17*'Caudal Agua Natural por pozo'!U$3/100,1)</f>
        <v>0.9</v>
      </c>
      <c r="V17" s="324"/>
      <c r="W17" s="325">
        <f t="shared" si="0"/>
        <v>4.5</v>
      </c>
      <c r="X17" s="325">
        <f t="shared" si="1"/>
        <v>0</v>
      </c>
      <c r="Y17" s="325">
        <f t="shared" si="2"/>
        <v>0</v>
      </c>
      <c r="Z17" s="325">
        <f t="shared" si="3"/>
        <v>0</v>
      </c>
      <c r="AA17" s="325">
        <f t="shared" si="4"/>
        <v>4.5</v>
      </c>
      <c r="AB17" s="325">
        <f t="shared" si="5"/>
        <v>0</v>
      </c>
    </row>
    <row r="18" spans="1:28" ht="15.75" x14ac:dyDescent="0.3">
      <c r="A18" s="176"/>
      <c r="B18" s="184">
        <v>42125</v>
      </c>
      <c r="C18" s="321"/>
      <c r="D18" s="321"/>
      <c r="E18" s="321"/>
      <c r="F18" s="321"/>
      <c r="G18" s="321"/>
      <c r="H18" s="322"/>
      <c r="I18" s="322"/>
      <c r="J18" s="322"/>
      <c r="K18" s="322"/>
      <c r="L18" s="322"/>
      <c r="M18" s="322"/>
      <c r="N18" s="322"/>
      <c r="O18" s="322"/>
      <c r="P18" s="322"/>
      <c r="Q18" s="321">
        <f>ROUND(+'Caudales totales por pozo'!Q18*'Caudal Agua Natural por pozo'!Q$3/100,1)</f>
        <v>0.7</v>
      </c>
      <c r="R18" s="321">
        <f>ROUND(+'Caudales totales por pozo'!R18*'Caudal Agua Natural por pozo'!R$3/100,1)</f>
        <v>2.2999999999999998</v>
      </c>
      <c r="S18" s="321">
        <f>ROUND(+'Caudales totales por pozo'!S18*'Caudal Agua Natural por pozo'!S$3/100,1)</f>
        <v>2.5</v>
      </c>
      <c r="T18" s="321">
        <f>ROUND(+'Caudales totales por pozo'!T18*'Caudal Agua Natural por pozo'!T$3/100,1)</f>
        <v>0.4</v>
      </c>
      <c r="U18" s="321">
        <f>ROUND(+'Caudales totales por pozo'!U18*'Caudal Agua Natural por pozo'!U$3/100,1)</f>
        <v>1</v>
      </c>
      <c r="V18" s="324"/>
      <c r="W18" s="325">
        <f t="shared" si="0"/>
        <v>6.9</v>
      </c>
      <c r="X18" s="325">
        <f t="shared" si="1"/>
        <v>0</v>
      </c>
      <c r="Y18" s="325">
        <f t="shared" si="2"/>
        <v>0</v>
      </c>
      <c r="Z18" s="325">
        <f t="shared" si="3"/>
        <v>0</v>
      </c>
      <c r="AA18" s="325">
        <f t="shared" si="4"/>
        <v>6.9</v>
      </c>
      <c r="AB18" s="325">
        <f t="shared" si="5"/>
        <v>0</v>
      </c>
    </row>
    <row r="19" spans="1:28" s="264" customFormat="1" ht="15.75" x14ac:dyDescent="0.3">
      <c r="A19" s="263"/>
      <c r="B19" s="265">
        <v>42156</v>
      </c>
      <c r="C19" s="321"/>
      <c r="D19" s="321"/>
      <c r="E19" s="321"/>
      <c r="F19" s="321"/>
      <c r="G19" s="321"/>
      <c r="H19" s="322"/>
      <c r="I19" s="322"/>
      <c r="J19" s="322"/>
      <c r="K19" s="322"/>
      <c r="L19" s="322"/>
      <c r="M19" s="322"/>
      <c r="N19" s="322"/>
      <c r="O19" s="322"/>
      <c r="P19" s="322"/>
      <c r="Q19" s="321">
        <f>ROUND(+'Caudales totales por pozo'!Q19*'Caudal Agua Natural por pozo'!Q$3/100,1)</f>
        <v>1.6</v>
      </c>
      <c r="R19" s="321">
        <f>ROUND(+'Caudales totales por pozo'!R19*'Caudal Agua Natural por pozo'!R$3/100,1)</f>
        <v>3.5</v>
      </c>
      <c r="S19" s="321">
        <f>ROUND(+'Caudales totales por pozo'!S19*'Caudal Agua Natural por pozo'!S$3/100,1)</f>
        <v>2.6</v>
      </c>
      <c r="T19" s="321">
        <f>ROUND(+'Caudales totales por pozo'!T19*'Caudal Agua Natural por pozo'!T$3/100,1)</f>
        <v>0.4</v>
      </c>
      <c r="U19" s="321">
        <f>ROUND(+'Caudales totales por pozo'!U19*'Caudal Agua Natural por pozo'!U$3/100,1)</f>
        <v>1</v>
      </c>
      <c r="V19" s="324"/>
      <c r="W19" s="325">
        <f t="shared" si="0"/>
        <v>9.1</v>
      </c>
      <c r="X19" s="325">
        <f t="shared" si="1"/>
        <v>0</v>
      </c>
      <c r="Y19" s="325">
        <f t="shared" si="2"/>
        <v>0</v>
      </c>
      <c r="Z19" s="325">
        <f t="shared" si="3"/>
        <v>0</v>
      </c>
      <c r="AA19" s="325">
        <f t="shared" si="4"/>
        <v>9.1</v>
      </c>
      <c r="AB19" s="325">
        <f t="shared" si="5"/>
        <v>0</v>
      </c>
    </row>
    <row r="20" spans="1:28" s="264" customFormat="1" ht="15.75" x14ac:dyDescent="0.3">
      <c r="A20" s="263"/>
      <c r="B20" s="265">
        <v>42186</v>
      </c>
      <c r="C20" s="321"/>
      <c r="D20" s="321"/>
      <c r="E20" s="321"/>
      <c r="F20" s="321"/>
      <c r="G20" s="321"/>
      <c r="H20" s="322"/>
      <c r="I20" s="322"/>
      <c r="J20" s="322"/>
      <c r="K20" s="322"/>
      <c r="L20" s="322"/>
      <c r="M20" s="322"/>
      <c r="N20" s="322"/>
      <c r="O20" s="322"/>
      <c r="P20" s="322"/>
      <c r="Q20" s="321">
        <f>ROUND(+'Caudales totales por pozo'!Q20*'Caudal Agua Natural por pozo'!Q$3/100,1)</f>
        <v>1.5</v>
      </c>
      <c r="R20" s="321">
        <f>ROUND(+'Caudales totales por pozo'!R20*'Caudal Agua Natural por pozo'!R$3/100,1)</f>
        <v>3.7</v>
      </c>
      <c r="S20" s="321">
        <f>ROUND(+'Caudales totales por pozo'!S20*'Caudal Agua Natural por pozo'!S$3/100,1)</f>
        <v>2.8</v>
      </c>
      <c r="T20" s="321">
        <f>ROUND(+'Caudales totales por pozo'!T20*'Caudal Agua Natural por pozo'!T$3/100,1)</f>
        <v>0.5</v>
      </c>
      <c r="U20" s="321">
        <f>ROUND(+'Caudales totales por pozo'!U20*'Caudal Agua Natural por pozo'!U$3/100,1)</f>
        <v>1</v>
      </c>
      <c r="V20" s="324"/>
      <c r="W20" s="325">
        <f t="shared" si="0"/>
        <v>9.5</v>
      </c>
      <c r="X20" s="325">
        <f t="shared" si="1"/>
        <v>0</v>
      </c>
      <c r="Y20" s="325">
        <f t="shared" si="2"/>
        <v>0</v>
      </c>
      <c r="Z20" s="325">
        <f t="shared" si="3"/>
        <v>0</v>
      </c>
      <c r="AA20" s="325">
        <f t="shared" si="4"/>
        <v>9.5</v>
      </c>
      <c r="AB20" s="325">
        <f t="shared" si="5"/>
        <v>0</v>
      </c>
    </row>
    <row r="21" spans="1:28" s="264" customFormat="1" ht="15.75" x14ac:dyDescent="0.3">
      <c r="A21" s="263"/>
      <c r="B21" s="265">
        <v>42217</v>
      </c>
      <c r="C21" s="321"/>
      <c r="D21" s="321"/>
      <c r="E21" s="321"/>
      <c r="F21" s="321"/>
      <c r="G21" s="321"/>
      <c r="H21" s="322"/>
      <c r="I21" s="322"/>
      <c r="J21" s="322"/>
      <c r="K21" s="322"/>
      <c r="L21" s="322"/>
      <c r="M21" s="322"/>
      <c r="N21" s="322"/>
      <c r="O21" s="322"/>
      <c r="P21" s="322"/>
      <c r="Q21" s="321">
        <f>ROUND(+'Caudales totales por pozo'!Q21*'Caudal Agua Natural por pozo'!Q$3/100,1)</f>
        <v>1.5</v>
      </c>
      <c r="R21" s="321">
        <f>ROUND(+'Caudales totales por pozo'!R21*'Caudal Agua Natural por pozo'!R$3/100,1)</f>
        <v>3.7</v>
      </c>
      <c r="S21" s="321">
        <f>ROUND(+'Caudales totales por pozo'!S21*'Caudal Agua Natural por pozo'!S$3/100,1)</f>
        <v>2.7</v>
      </c>
      <c r="T21" s="321">
        <f>ROUND(+'Caudales totales por pozo'!T21*'Caudal Agua Natural por pozo'!T$3/100,1)</f>
        <v>0.4</v>
      </c>
      <c r="U21" s="321">
        <f>ROUND(+'Caudales totales por pozo'!U21*'Caudal Agua Natural por pozo'!U$3/100,1)</f>
        <v>1.6</v>
      </c>
      <c r="V21" s="324"/>
      <c r="W21" s="325">
        <f t="shared" si="0"/>
        <v>9.9</v>
      </c>
      <c r="X21" s="325">
        <f t="shared" si="1"/>
        <v>0</v>
      </c>
      <c r="Y21" s="325">
        <f t="shared" si="2"/>
        <v>0</v>
      </c>
      <c r="Z21" s="325">
        <f t="shared" si="3"/>
        <v>0</v>
      </c>
      <c r="AA21" s="325">
        <f t="shared" si="4"/>
        <v>9.9</v>
      </c>
      <c r="AB21" s="325">
        <f t="shared" si="5"/>
        <v>0</v>
      </c>
    </row>
    <row r="22" spans="1:28" s="264" customFormat="1" ht="15.75" x14ac:dyDescent="0.3">
      <c r="A22" s="263"/>
      <c r="B22" s="266">
        <v>42248</v>
      </c>
      <c r="C22" s="267"/>
      <c r="D22" s="267"/>
      <c r="E22" s="267"/>
      <c r="F22" s="267"/>
      <c r="G22" s="267"/>
      <c r="H22" s="267"/>
      <c r="I22" s="267"/>
      <c r="J22" s="267">
        <f>ROUND(+'Caudales totales por pozo'!J22*'Caudal Agua Natural por pozo'!J$3/100,1)</f>
        <v>0.1</v>
      </c>
      <c r="K22" s="267"/>
      <c r="L22" s="267"/>
      <c r="M22" s="267"/>
      <c r="N22" s="267"/>
      <c r="O22" s="267"/>
      <c r="P22" s="267"/>
      <c r="Q22" s="267">
        <f>ROUND(+'Caudales totales por pozo'!Q22*'Caudal Agua Natural por pozo'!Q$3/100,1)</f>
        <v>1.5</v>
      </c>
      <c r="R22" s="267">
        <f>ROUND(+'Caudales totales por pozo'!R22*'Caudal Agua Natural por pozo'!R$3/100,1)</f>
        <v>3.8</v>
      </c>
      <c r="S22" s="267">
        <f>ROUND(+'Caudales totales por pozo'!S22*'Caudal Agua Natural por pozo'!S$3/100,1)</f>
        <v>2.7</v>
      </c>
      <c r="T22" s="267">
        <f>ROUND(+'Caudales totales por pozo'!T22*'Caudal Agua Natural por pozo'!T$3/100,1)</f>
        <v>0.4</v>
      </c>
      <c r="U22" s="267">
        <f>ROUND(+'Caudales totales por pozo'!U22*'Caudal Agua Natural por pozo'!U$3/100,1)</f>
        <v>1.6</v>
      </c>
      <c r="W22" s="278">
        <f>SUM(C22:U22)</f>
        <v>10.100000000000001</v>
      </c>
      <c r="X22" s="278">
        <f>SUM(C22:G22)</f>
        <v>0</v>
      </c>
      <c r="Y22" s="278">
        <f>SUM(H22:M22)</f>
        <v>0.1</v>
      </c>
      <c r="Z22" s="278">
        <f>SUM(N22:P22)</f>
        <v>0</v>
      </c>
      <c r="AA22" s="278">
        <f>SUM(Q22:U22)</f>
        <v>10</v>
      </c>
      <c r="AB22" s="278">
        <f t="shared" si="5"/>
        <v>0.1</v>
      </c>
    </row>
    <row r="23" spans="1:28" s="264" customFormat="1" ht="15.75" x14ac:dyDescent="0.3">
      <c r="A23" s="263"/>
      <c r="B23" s="265">
        <v>42278</v>
      </c>
      <c r="C23" s="321"/>
      <c r="D23" s="321"/>
      <c r="E23" s="321"/>
      <c r="F23" s="321"/>
      <c r="G23" s="321"/>
      <c r="H23" s="321">
        <f>ROUND(+'Caudales totales por pozo'!H23*'Caudal Agua Natural por pozo'!H$3/100,1)</f>
        <v>0</v>
      </c>
      <c r="I23" s="321">
        <f>ROUND(+'Caudales totales por pozo'!I23*'Caudal Agua Natural por pozo'!I$3/100,1)</f>
        <v>0</v>
      </c>
      <c r="J23" s="321">
        <f>ROUND(+'Caudales totales por pozo'!J23*'Caudal Agua Natural por pozo'!J$3/100,1)</f>
        <v>0.2</v>
      </c>
      <c r="K23" s="321">
        <f>ROUND(+'Caudales totales por pozo'!K23*'Caudal Agua Natural por pozo'!K$3/100,1)</f>
        <v>0</v>
      </c>
      <c r="L23" s="321">
        <f>ROUND(+'Caudales totales por pozo'!L23*'Caudal Agua Natural por pozo'!L$3/100,1)</f>
        <v>0.1</v>
      </c>
      <c r="M23" s="321">
        <f>ROUND(+'Caudales totales por pozo'!M23*'Caudal Agua Natural por pozo'!M$3/100,1)</f>
        <v>0</v>
      </c>
      <c r="N23" s="321"/>
      <c r="O23" s="321"/>
      <c r="P23" s="321"/>
      <c r="Q23" s="321">
        <f>ROUND(+'Caudales totales por pozo'!Q23*'Caudal Agua Natural por pozo'!Q$3/100,1)</f>
        <v>1.4</v>
      </c>
      <c r="R23" s="321">
        <f>ROUND(+'Caudales totales por pozo'!R23*'Caudal Agua Natural por pozo'!R$3/100,1)</f>
        <v>3.6</v>
      </c>
      <c r="S23" s="321">
        <f>ROUND(+'Caudales totales por pozo'!S23*'Caudal Agua Natural por pozo'!S$3/100,1)</f>
        <v>2.5</v>
      </c>
      <c r="T23" s="321">
        <f>ROUND(+'Caudales totales por pozo'!T23*'Caudal Agua Natural por pozo'!T$3/100,1)</f>
        <v>0.4</v>
      </c>
      <c r="U23" s="321">
        <f>ROUND(+'Caudales totales por pozo'!U23*'Caudal Agua Natural por pozo'!U$3/100,1)</f>
        <v>1.6</v>
      </c>
      <c r="V23" s="324"/>
      <c r="W23" s="325">
        <f t="shared" ref="W23:W24" si="6">SUM(C23:U23)</f>
        <v>9.7999999999999989</v>
      </c>
      <c r="X23" s="325">
        <f t="shared" ref="X23:X24" si="7">SUM(C23:G23)</f>
        <v>0</v>
      </c>
      <c r="Y23" s="325">
        <f t="shared" ref="Y23:Y24" si="8">SUM(H23:M23)</f>
        <v>0.30000000000000004</v>
      </c>
      <c r="Z23" s="325">
        <f t="shared" ref="Z23:Z24" si="9">SUM(N23:P23)</f>
        <v>0</v>
      </c>
      <c r="AA23" s="325">
        <f t="shared" ref="AA23:AA24" si="10">SUM(Q23:U23)</f>
        <v>9.5</v>
      </c>
      <c r="AB23" s="325">
        <f t="shared" si="5"/>
        <v>0.30000000000000004</v>
      </c>
    </row>
    <row r="24" spans="1:28" s="264" customFormat="1" ht="15.75" x14ac:dyDescent="0.3">
      <c r="A24" s="263"/>
      <c r="B24" s="265">
        <v>42309</v>
      </c>
      <c r="C24" s="321"/>
      <c r="D24" s="321"/>
      <c r="E24" s="321"/>
      <c r="F24" s="321"/>
      <c r="G24" s="321"/>
      <c r="H24" s="321">
        <f>ROUND(+'Caudales totales por pozo'!H24*'Caudal Agua Natural por pozo'!H$3/100,1)</f>
        <v>0</v>
      </c>
      <c r="I24" s="321">
        <f>ROUND(+'Caudales totales por pozo'!I24*'Caudal Agua Natural por pozo'!I$3/100,1)</f>
        <v>0</v>
      </c>
      <c r="J24" s="321">
        <f>ROUND(+'Caudales totales por pozo'!J24*'Caudal Agua Natural por pozo'!J$3/100,1)</f>
        <v>0.1</v>
      </c>
      <c r="K24" s="321">
        <f>ROUND(+'Caudales totales por pozo'!K24*'Caudal Agua Natural por pozo'!K$3/100,1)</f>
        <v>0</v>
      </c>
      <c r="L24" s="321">
        <f>ROUND(+'Caudales totales por pozo'!L24*'Caudal Agua Natural por pozo'!L$3/100,1)</f>
        <v>1.6</v>
      </c>
      <c r="M24" s="321">
        <f>ROUND(+'Caudales totales por pozo'!M24*'Caudal Agua Natural por pozo'!M$3/100,1)</f>
        <v>0.1</v>
      </c>
      <c r="N24" s="321"/>
      <c r="O24" s="321"/>
      <c r="P24" s="321"/>
      <c r="Q24" s="321">
        <f>ROUND(+'Caudales totales por pozo'!Q24*'Caudal Agua Natural por pozo'!Q$3/100,1)</f>
        <v>1.4</v>
      </c>
      <c r="R24" s="321">
        <f>ROUND(+'Caudales totales por pozo'!R24*'Caudal Agua Natural por pozo'!R$3/100,1)</f>
        <v>3.4</v>
      </c>
      <c r="S24" s="321">
        <f>ROUND(+'Caudales totales por pozo'!S24*'Caudal Agua Natural por pozo'!S$3/100,1)</f>
        <v>2.5</v>
      </c>
      <c r="T24" s="321">
        <f>ROUND(+'Caudales totales por pozo'!T24*'Caudal Agua Natural por pozo'!T$3/100,1)</f>
        <v>0.4</v>
      </c>
      <c r="U24" s="321">
        <f>ROUND(+'Caudales totales por pozo'!U24*'Caudal Agua Natural por pozo'!U$3/100,1)</f>
        <v>1.7</v>
      </c>
      <c r="V24" s="324"/>
      <c r="W24" s="325">
        <f t="shared" si="6"/>
        <v>11.2</v>
      </c>
      <c r="X24" s="325">
        <f t="shared" si="7"/>
        <v>0</v>
      </c>
      <c r="Y24" s="325">
        <f t="shared" si="8"/>
        <v>1.8000000000000003</v>
      </c>
      <c r="Z24" s="325">
        <f t="shared" si="9"/>
        <v>0</v>
      </c>
      <c r="AA24" s="325">
        <f t="shared" si="10"/>
        <v>9.4</v>
      </c>
      <c r="AB24" s="325">
        <f t="shared" si="5"/>
        <v>1.8000000000000003</v>
      </c>
    </row>
    <row r="25" spans="1:28" s="264" customFormat="1" ht="15.75" x14ac:dyDescent="0.3">
      <c r="A25" s="263"/>
      <c r="B25" s="265">
        <v>42339</v>
      </c>
      <c r="C25" s="321"/>
      <c r="D25" s="321"/>
      <c r="E25" s="321"/>
      <c r="F25" s="321"/>
      <c r="G25" s="321"/>
      <c r="H25" s="322">
        <f>ROUND(+'Caudales totales por pozo'!H25*'Caudal Agua Natural por pozo'!H$3/100,1)</f>
        <v>0</v>
      </c>
      <c r="I25" s="322">
        <f>ROUND(+'Caudales totales por pozo'!I25*'Caudal Agua Natural por pozo'!I$3/100,1)</f>
        <v>0</v>
      </c>
      <c r="J25" s="322">
        <f>ROUND(+'Caudales totales por pozo'!J25*'Caudal Agua Natural por pozo'!J$3/100,1)</f>
        <v>0.1</v>
      </c>
      <c r="K25" s="322">
        <f>ROUND(+'Caudales totales por pozo'!K25*'Caudal Agua Natural por pozo'!K$3/100,1)</f>
        <v>0</v>
      </c>
      <c r="L25" s="322">
        <f>ROUND(+'Caudales totales por pozo'!L25*'Caudal Agua Natural por pozo'!L$3/100,1)</f>
        <v>1.9</v>
      </c>
      <c r="M25" s="322">
        <f>ROUND(+'Caudales totales por pozo'!M25*'Caudal Agua Natural por pozo'!M$3/100,1)</f>
        <v>0.1</v>
      </c>
      <c r="N25" s="322"/>
      <c r="O25" s="322"/>
      <c r="P25" s="322"/>
      <c r="Q25" s="322">
        <f>ROUND(+'Caudales totales por pozo'!Q25*'Caudal Agua Natural por pozo'!Q$3/100,1)</f>
        <v>1.4</v>
      </c>
      <c r="R25" s="322">
        <f>ROUND(+'Caudales totales por pozo'!R25*'Caudal Agua Natural por pozo'!R$3/100,1)</f>
        <v>3.6</v>
      </c>
      <c r="S25" s="322">
        <f>ROUND(+'Caudales totales por pozo'!S25*'Caudal Agua Natural por pozo'!S$3/100,1)</f>
        <v>2.5</v>
      </c>
      <c r="T25" s="322">
        <f>ROUND(+'Caudales totales por pozo'!T25*'Caudal Agua Natural por pozo'!T$3/100,1)</f>
        <v>0.4</v>
      </c>
      <c r="U25" s="322">
        <f>ROUND(+'Caudales totales por pozo'!U25*'Caudal Agua Natural por pozo'!U$3/100,1)</f>
        <v>1.7</v>
      </c>
      <c r="V25" s="324"/>
      <c r="W25" s="325">
        <f t="shared" ref="W25:W26" si="11">SUM(C25:U25)</f>
        <v>11.7</v>
      </c>
      <c r="X25" s="325">
        <f t="shared" ref="X25:X26" si="12">SUM(C25:G25)</f>
        <v>0</v>
      </c>
      <c r="Y25" s="325">
        <f t="shared" ref="Y25:Y26" si="13">SUM(H25:M25)</f>
        <v>2.1</v>
      </c>
      <c r="Z25" s="325">
        <f t="shared" ref="Z25:Z26" si="14">SUM(N25:P25)</f>
        <v>0</v>
      </c>
      <c r="AA25" s="325">
        <f t="shared" ref="AA25:AA26" si="15">SUM(Q25:U25)</f>
        <v>9.6</v>
      </c>
      <c r="AB25" s="325">
        <f t="shared" si="5"/>
        <v>2.1</v>
      </c>
    </row>
    <row r="26" spans="1:28" s="264" customFormat="1" ht="15.75" x14ac:dyDescent="0.3">
      <c r="A26" s="263"/>
      <c r="B26" s="265">
        <v>42370</v>
      </c>
      <c r="C26" s="305"/>
      <c r="D26" s="305"/>
      <c r="E26" s="305"/>
      <c r="F26" s="305"/>
      <c r="G26" s="305"/>
      <c r="H26" s="275">
        <f>ROUND(+'Caudales totales por pozo'!H26*'Caudal Agua Natural por pozo'!H$4/100,1)</f>
        <v>1.1000000000000001</v>
      </c>
      <c r="I26" s="275">
        <f>ROUND(+'Caudales totales por pozo'!I26*'Caudal Agua Natural por pozo'!I$4/100,1)</f>
        <v>0.4</v>
      </c>
      <c r="J26" s="275">
        <f>ROUND(+'Caudales totales por pozo'!J26*'Caudal Agua Natural por pozo'!J$4/100,1)</f>
        <v>0.8</v>
      </c>
      <c r="K26" s="275">
        <f>ROUND(+'Caudales totales por pozo'!K26*'Caudal Agua Natural por pozo'!K$4/100,1)</f>
        <v>0</v>
      </c>
      <c r="L26" s="275">
        <f>ROUND(+'Caudales totales por pozo'!L26*'Caudal Agua Natural por pozo'!L$4/100,1)</f>
        <v>2</v>
      </c>
      <c r="M26" s="275">
        <f>ROUND(+'Caudales totales por pozo'!M26*'Caudal Agua Natural por pozo'!M$4/100,1)</f>
        <v>0.1</v>
      </c>
      <c r="N26" s="275">
        <f>ROUND(+'Caudales totales por pozo'!N26*'Caudal Agua Natural por pozo'!N$4/100,1)</f>
        <v>0.5</v>
      </c>
      <c r="O26" s="275">
        <f>ROUND(+'Caudales totales por pozo'!O26*'Caudal Agua Natural por pozo'!O$4/100,1)</f>
        <v>1.3</v>
      </c>
      <c r="P26" s="275">
        <f>ROUND(+'Caudales totales por pozo'!P26*'Caudal Agua Natural por pozo'!P$4/100,1)</f>
        <v>0</v>
      </c>
      <c r="Q26" s="275">
        <f>ROUND(+'Caudales totales por pozo'!Q26*'Caudal Agua Natural por pozo'!Q$4/100,1)</f>
        <v>1.6</v>
      </c>
      <c r="R26" s="275">
        <f>ROUND(+'Caudales totales por pozo'!R26*'Caudal Agua Natural por pozo'!R$4/100,1)</f>
        <v>7.6</v>
      </c>
      <c r="S26" s="275">
        <f>ROUND(+'Caudales totales por pozo'!S26*'Caudal Agua Natural por pozo'!S$4/100,1)</f>
        <v>1.6</v>
      </c>
      <c r="T26" s="275">
        <f>ROUND(+'Caudales totales por pozo'!T26*'Caudal Agua Natural por pozo'!T$4/100,1)</f>
        <v>0.6</v>
      </c>
      <c r="U26" s="275">
        <f>ROUND(+'Caudales totales por pozo'!U26*'Caudal Agua Natural por pozo'!U$4/100,1)</f>
        <v>1.3</v>
      </c>
      <c r="V26" s="306"/>
      <c r="W26" s="307">
        <f t="shared" si="11"/>
        <v>18.900000000000002</v>
      </c>
      <c r="X26" s="307">
        <f t="shared" si="12"/>
        <v>0</v>
      </c>
      <c r="Y26" s="307">
        <f t="shared" si="13"/>
        <v>4.3999999999999995</v>
      </c>
      <c r="Z26" s="307">
        <f t="shared" si="14"/>
        <v>1.8</v>
      </c>
      <c r="AA26" s="307">
        <f t="shared" si="15"/>
        <v>12.7</v>
      </c>
      <c r="AB26" s="307">
        <f t="shared" si="5"/>
        <v>6.1999999999999993</v>
      </c>
    </row>
    <row r="27" spans="1:28" s="264" customFormat="1" ht="15.75" x14ac:dyDescent="0.3">
      <c r="A27" s="263"/>
      <c r="B27" s="266">
        <v>42401</v>
      </c>
      <c r="C27" s="267"/>
      <c r="D27" s="267"/>
      <c r="E27" s="267"/>
      <c r="F27" s="267"/>
      <c r="G27" s="267"/>
      <c r="H27" s="267">
        <f>ROUND(+'Caudales totales por pozo'!H27*'Caudal Agua Natural por pozo'!H$4/100,1)</f>
        <v>1.1000000000000001</v>
      </c>
      <c r="I27" s="267">
        <f>ROUND(+'Caudales totales por pozo'!I27*'Caudal Agua Natural por pozo'!I$4/100,1)</f>
        <v>0.4</v>
      </c>
      <c r="J27" s="267">
        <f>ROUND(+'Caudales totales por pozo'!J27*'Caudal Agua Natural por pozo'!J$4/100,1)</f>
        <v>0.3</v>
      </c>
      <c r="K27" s="267">
        <f>ROUND(+'Caudales totales por pozo'!K27*'Caudal Agua Natural por pozo'!K$4/100,1)</f>
        <v>0</v>
      </c>
      <c r="L27" s="267">
        <f>ROUND(+'Caudales totales por pozo'!L27*'Caudal Agua Natural por pozo'!L$4/100,1)</f>
        <v>2</v>
      </c>
      <c r="M27" s="267">
        <f>ROUND(+'Caudales totales por pozo'!M27*'Caudal Agua Natural por pozo'!M$4/100,1)</f>
        <v>0.1</v>
      </c>
      <c r="N27" s="267">
        <f>ROUND(+'Caudales totales por pozo'!N27*'Caudal Agua Natural por pozo'!N$4/100,1)</f>
        <v>2.2999999999999998</v>
      </c>
      <c r="O27" s="267">
        <f>ROUND(+'Caudales totales por pozo'!O27*'Caudal Agua Natural por pozo'!O$4/100,1)</f>
        <v>0.4</v>
      </c>
      <c r="P27" s="267">
        <f>ROUND(+'Caudales totales por pozo'!P27*'Caudal Agua Natural por pozo'!P$4/100,1)</f>
        <v>0</v>
      </c>
      <c r="Q27" s="267">
        <f>ROUND(+'Caudales totales por pozo'!Q27*'Caudal Agua Natural por pozo'!Q$4/100,1)</f>
        <v>1.4</v>
      </c>
      <c r="R27" s="267">
        <f>ROUND(+'Caudales totales por pozo'!R27*'Caudal Agua Natural por pozo'!R$4/100,1)</f>
        <v>6.9</v>
      </c>
      <c r="S27" s="267">
        <f>ROUND(+'Caudales totales por pozo'!S27*'Caudal Agua Natural por pozo'!S$4/100,1)</f>
        <v>1.6</v>
      </c>
      <c r="T27" s="267">
        <f>ROUND(+'Caudales totales por pozo'!T27*'Caudal Agua Natural por pozo'!T$4/100,1)</f>
        <v>0.3</v>
      </c>
      <c r="U27" s="267">
        <f>ROUND(+'Caudales totales por pozo'!U27*'Caudal Agua Natural por pozo'!U$4/100,1)</f>
        <v>0.6</v>
      </c>
      <c r="W27" s="278">
        <f>SUM(C27:U27)</f>
        <v>17.400000000000002</v>
      </c>
      <c r="X27" s="278">
        <f>SUM(C27:G27)</f>
        <v>0</v>
      </c>
      <c r="Y27" s="278">
        <f>SUM(H27:M27)</f>
        <v>3.9</v>
      </c>
      <c r="Z27" s="278">
        <f>SUM(N27:P27)</f>
        <v>2.6999999999999997</v>
      </c>
      <c r="AA27" s="278">
        <f>SUM(Q27:U27)</f>
        <v>10.8</v>
      </c>
      <c r="AB27" s="278">
        <f t="shared" si="5"/>
        <v>6.6</v>
      </c>
    </row>
    <row r="28" spans="1:28" s="264" customFormat="1" ht="15.75" x14ac:dyDescent="0.3">
      <c r="A28" s="263"/>
      <c r="B28" s="265">
        <v>42430</v>
      </c>
      <c r="C28" s="305"/>
      <c r="D28" s="305"/>
      <c r="E28" s="305"/>
      <c r="F28" s="305"/>
      <c r="G28" s="305"/>
      <c r="H28" s="275">
        <f>ROUND(+'Caudales totales por pozo'!H28*'Caudal Agua Natural por pozo'!H$4/100,1)</f>
        <v>1.1000000000000001</v>
      </c>
      <c r="I28" s="275">
        <f>ROUND(+'Caudales totales por pozo'!I28*'Caudal Agua Natural por pozo'!I$4/100,1)</f>
        <v>0.4</v>
      </c>
      <c r="J28" s="275">
        <f>ROUND(+'Caudales totales por pozo'!J28*'Caudal Agua Natural por pozo'!J$4/100,1)</f>
        <v>0.3</v>
      </c>
      <c r="K28" s="275">
        <f>ROUND(+'Caudales totales por pozo'!K28*'Caudal Agua Natural por pozo'!K$4/100,1)</f>
        <v>0</v>
      </c>
      <c r="L28" s="275">
        <f>ROUND(+'Caudales totales por pozo'!L28*'Caudal Agua Natural por pozo'!L$4/100,1)</f>
        <v>2</v>
      </c>
      <c r="M28" s="275">
        <f>ROUND(+'Caudales totales por pozo'!M28*'Caudal Agua Natural por pozo'!M$4/100,1)</f>
        <v>0.1</v>
      </c>
      <c r="N28" s="275">
        <f>ROUND(+'Caudales totales por pozo'!N28*'Caudal Agua Natural por pozo'!N$4/100,1)</f>
        <v>2.2999999999999998</v>
      </c>
      <c r="O28" s="275">
        <f>ROUND(+'Caudales totales por pozo'!O28*'Caudal Agua Natural por pozo'!O$4/100,1)</f>
        <v>3.5</v>
      </c>
      <c r="P28" s="275">
        <f>ROUND(+'Caudales totales por pozo'!P28*'Caudal Agua Natural por pozo'!P$4/100,1)</f>
        <v>0</v>
      </c>
      <c r="Q28" s="275">
        <f>ROUND(+'Caudales totales por pozo'!Q28*'Caudal Agua Natural por pozo'!Q$4/100,1)</f>
        <v>1.1000000000000001</v>
      </c>
      <c r="R28" s="275">
        <f>ROUND(+'Caudales totales por pozo'!R28*'Caudal Agua Natural por pozo'!R$4/100,1)</f>
        <v>6.1</v>
      </c>
      <c r="S28" s="275">
        <f>ROUND(+'Caudales totales por pozo'!S28*'Caudal Agua Natural por pozo'!S$4/100,1)</f>
        <v>1.5</v>
      </c>
      <c r="T28" s="275">
        <f>ROUND(+'Caudales totales por pozo'!T28*'Caudal Agua Natural por pozo'!T$4/100,1)</f>
        <v>0.3</v>
      </c>
      <c r="U28" s="275">
        <f>ROUND(+'Caudales totales por pozo'!U28*'Caudal Agua Natural por pozo'!U$4/100,1)</f>
        <v>1.3</v>
      </c>
      <c r="V28" s="306"/>
      <c r="W28" s="307">
        <f t="shared" ref="W28:W44" si="16">SUM(C28:U28)</f>
        <v>20</v>
      </c>
      <c r="X28" s="307">
        <f t="shared" ref="X28:X44" si="17">SUM(C28:G28)</f>
        <v>0</v>
      </c>
      <c r="Y28" s="307">
        <f t="shared" ref="Y28:Y44" si="18">SUM(H28:M28)</f>
        <v>3.9</v>
      </c>
      <c r="Z28" s="307">
        <f t="shared" ref="Z28:Z44" si="19">SUM(N28:P28)</f>
        <v>5.8</v>
      </c>
      <c r="AA28" s="307">
        <f t="shared" ref="AA28:AA44" si="20">SUM(Q28:U28)</f>
        <v>10.3</v>
      </c>
      <c r="AB28" s="307">
        <f t="shared" si="5"/>
        <v>9.6999999999999993</v>
      </c>
    </row>
    <row r="29" spans="1:28" s="264" customFormat="1" ht="15.75" x14ac:dyDescent="0.3">
      <c r="A29" s="263"/>
      <c r="B29" s="265">
        <v>42461</v>
      </c>
      <c r="C29" s="305"/>
      <c r="D29" s="305"/>
      <c r="E29" s="305"/>
      <c r="F29" s="305"/>
      <c r="G29" s="305"/>
      <c r="H29" s="275">
        <f>ROUND(+'Caudales totales por pozo'!H29*'Caudal Agua Natural por pozo'!H$4/100,1)</f>
        <v>1.1000000000000001</v>
      </c>
      <c r="I29" s="275">
        <f>ROUND(+'Caudales totales por pozo'!I29*'Caudal Agua Natural por pozo'!I$4/100,1)</f>
        <v>0.4</v>
      </c>
      <c r="J29" s="275">
        <f>ROUND(+'Caudales totales por pozo'!J29*'Caudal Agua Natural por pozo'!J$4/100,1)</f>
        <v>0.4</v>
      </c>
      <c r="K29" s="275">
        <f>ROUND(+'Caudales totales por pozo'!K29*'Caudal Agua Natural por pozo'!K$4/100,1)</f>
        <v>0</v>
      </c>
      <c r="L29" s="275">
        <f>ROUND(+'Caudales totales por pozo'!L29*'Caudal Agua Natural por pozo'!L$4/100,1)</f>
        <v>2</v>
      </c>
      <c r="M29" s="275">
        <f>ROUND(+'Caudales totales por pozo'!M29*'Caudal Agua Natural por pozo'!M$4/100,1)</f>
        <v>0.1</v>
      </c>
      <c r="N29" s="275">
        <f>ROUND(+'Caudales totales por pozo'!N29*'Caudal Agua Natural por pozo'!N$4/100,1)</f>
        <v>2.2000000000000002</v>
      </c>
      <c r="O29" s="275">
        <f>ROUND(+'Caudales totales por pozo'!O29*'Caudal Agua Natural por pozo'!O$4/100,1)</f>
        <v>3.4</v>
      </c>
      <c r="P29" s="275">
        <f>ROUND(+'Caudales totales por pozo'!P29*'Caudal Agua Natural por pozo'!P$4/100,1)</f>
        <v>0</v>
      </c>
      <c r="Q29" s="275">
        <f>ROUND(+'Caudales totales por pozo'!Q29*'Caudal Agua Natural por pozo'!Q$4/100,1)</f>
        <v>1.1000000000000001</v>
      </c>
      <c r="R29" s="275">
        <f>ROUND(+'Caudales totales por pozo'!R29*'Caudal Agua Natural por pozo'!R$4/100,1)</f>
        <v>6.4</v>
      </c>
      <c r="S29" s="275">
        <f>ROUND(+'Caudales totales por pozo'!S29*'Caudal Agua Natural por pozo'!S$4/100,1)</f>
        <v>1.5</v>
      </c>
      <c r="T29" s="275">
        <f>ROUND(+'Caudales totales por pozo'!T29*'Caudal Agua Natural por pozo'!T$4/100,1)</f>
        <v>0.3</v>
      </c>
      <c r="U29" s="275">
        <f>ROUND(+'Caudales totales por pozo'!U29*'Caudal Agua Natural por pozo'!U$4/100,1)</f>
        <v>1.3</v>
      </c>
      <c r="V29" s="306"/>
      <c r="W29" s="307">
        <f t="shared" si="16"/>
        <v>20.200000000000003</v>
      </c>
      <c r="X29" s="307">
        <f t="shared" si="17"/>
        <v>0</v>
      </c>
      <c r="Y29" s="307">
        <f t="shared" si="18"/>
        <v>4</v>
      </c>
      <c r="Z29" s="307">
        <f t="shared" si="19"/>
        <v>5.6</v>
      </c>
      <c r="AA29" s="307">
        <f t="shared" si="20"/>
        <v>10.600000000000001</v>
      </c>
      <c r="AB29" s="307">
        <f t="shared" si="5"/>
        <v>9.6</v>
      </c>
    </row>
    <row r="30" spans="1:28" s="264" customFormat="1" ht="15.75" x14ac:dyDescent="0.3">
      <c r="A30" s="263"/>
      <c r="B30" s="265">
        <v>42491</v>
      </c>
      <c r="C30" s="305"/>
      <c r="D30" s="305"/>
      <c r="E30" s="305"/>
      <c r="F30" s="305"/>
      <c r="G30" s="305"/>
      <c r="H30" s="275">
        <f>ROUND(+'Caudales totales por pozo'!H30*'Caudal Agua Natural por pozo'!H$4/100,1)</f>
        <v>1.1000000000000001</v>
      </c>
      <c r="I30" s="275">
        <f>ROUND(+'Caudales totales por pozo'!I30*'Caudal Agua Natural por pozo'!I$4/100,1)</f>
        <v>0.4</v>
      </c>
      <c r="J30" s="275">
        <f>ROUND(+'Caudales totales por pozo'!J30*'Caudal Agua Natural por pozo'!J$4/100,1)</f>
        <v>1.3</v>
      </c>
      <c r="K30" s="275">
        <f>ROUND(+'Caudales totales por pozo'!K30*'Caudal Agua Natural por pozo'!K$4/100,1)</f>
        <v>0</v>
      </c>
      <c r="L30" s="275">
        <f>ROUND(+'Caudales totales por pozo'!L30*'Caudal Agua Natural por pozo'!L$4/100,1)</f>
        <v>2</v>
      </c>
      <c r="M30" s="275">
        <f>ROUND(+'Caudales totales por pozo'!M30*'Caudal Agua Natural por pozo'!M$4/100,1)</f>
        <v>0.1</v>
      </c>
      <c r="N30" s="275">
        <f>ROUND(+'Caudales totales por pozo'!N30*'Caudal Agua Natural por pozo'!N$4/100,1)</f>
        <v>2.2999999999999998</v>
      </c>
      <c r="O30" s="275">
        <f>ROUND(+'Caudales totales por pozo'!O30*'Caudal Agua Natural por pozo'!O$4/100,1)</f>
        <v>3</v>
      </c>
      <c r="P30" s="275">
        <f>ROUND(+'Caudales totales por pozo'!P30*'Caudal Agua Natural por pozo'!P$4/100,1)</f>
        <v>0</v>
      </c>
      <c r="Q30" s="275">
        <f>ROUND(+'Caudales totales por pozo'!Q30*'Caudal Agua Natural por pozo'!Q$4/100,1)</f>
        <v>0.9</v>
      </c>
      <c r="R30" s="275">
        <f>ROUND(+'Caudales totales por pozo'!R30*'Caudal Agua Natural por pozo'!R$4/100,1)</f>
        <v>6.2</v>
      </c>
      <c r="S30" s="275">
        <f>ROUND(+'Caudales totales por pozo'!S30*'Caudal Agua Natural por pozo'!S$4/100,1)</f>
        <v>1.4</v>
      </c>
      <c r="T30" s="275">
        <f>ROUND(+'Caudales totales por pozo'!T30*'Caudal Agua Natural por pozo'!T$4/100,1)</f>
        <v>0.3</v>
      </c>
      <c r="U30" s="275">
        <f>ROUND(+'Caudales totales por pozo'!U30*'Caudal Agua Natural por pozo'!U$4/100,1)</f>
        <v>1.3</v>
      </c>
      <c r="V30" s="306"/>
      <c r="W30" s="307">
        <f t="shared" si="16"/>
        <v>20.3</v>
      </c>
      <c r="X30" s="307">
        <f t="shared" si="17"/>
        <v>0</v>
      </c>
      <c r="Y30" s="307">
        <f t="shared" si="18"/>
        <v>4.8999999999999995</v>
      </c>
      <c r="Z30" s="307">
        <f t="shared" si="19"/>
        <v>5.3</v>
      </c>
      <c r="AA30" s="307">
        <f t="shared" si="20"/>
        <v>10.100000000000001</v>
      </c>
      <c r="AB30" s="307">
        <f t="shared" si="5"/>
        <v>10.199999999999999</v>
      </c>
    </row>
    <row r="31" spans="1:28" s="264" customFormat="1" ht="15.75" x14ac:dyDescent="0.3">
      <c r="A31" s="263"/>
      <c r="B31" s="265">
        <v>42522</v>
      </c>
      <c r="C31" s="305"/>
      <c r="D31" s="305"/>
      <c r="E31" s="305"/>
      <c r="F31" s="305"/>
      <c r="G31" s="305"/>
      <c r="H31" s="275">
        <f>ROUND(+'Caudales totales por pozo'!H31*'Caudal Agua Natural por pozo'!H$4/100,1)</f>
        <v>1.1000000000000001</v>
      </c>
      <c r="I31" s="275">
        <f>ROUND(+'Caudales totales por pozo'!I31*'Caudal Agua Natural por pozo'!I$4/100,1)</f>
        <v>0.3</v>
      </c>
      <c r="J31" s="275">
        <f>ROUND(+'Caudales totales por pozo'!J31*'Caudal Agua Natural por pozo'!J$4/100,1)</f>
        <v>1.3</v>
      </c>
      <c r="K31" s="275">
        <f>ROUND(+'Caudales totales por pozo'!K31*'Caudal Agua Natural por pozo'!K$4/100,1)</f>
        <v>0</v>
      </c>
      <c r="L31" s="275">
        <f>ROUND(+'Caudales totales por pozo'!L31*'Caudal Agua Natural por pozo'!L$4/100,1)</f>
        <v>1.9</v>
      </c>
      <c r="M31" s="275">
        <f>ROUND(+'Caudales totales por pozo'!M31*'Caudal Agua Natural por pozo'!M$4/100,1)</f>
        <v>0.1</v>
      </c>
      <c r="N31" s="275">
        <f>ROUND(+'Caudales totales por pozo'!N31*'Caudal Agua Natural por pozo'!N$4/100,1)</f>
        <v>1.9</v>
      </c>
      <c r="O31" s="275">
        <f>ROUND(+'Caudales totales por pozo'!O31*'Caudal Agua Natural por pozo'!O$4/100,1)</f>
        <v>3.4</v>
      </c>
      <c r="P31" s="275">
        <f>ROUND(+'Caudales totales por pozo'!P31*'Caudal Agua Natural por pozo'!P$4/100,1)</f>
        <v>0</v>
      </c>
      <c r="Q31" s="275">
        <f>ROUND(+'Caudales totales por pozo'!Q31*'Caudal Agua Natural por pozo'!Q$4/100,1)</f>
        <v>0.9</v>
      </c>
      <c r="R31" s="275">
        <f>ROUND(+'Caudales totales por pozo'!R31*'Caudal Agua Natural por pozo'!R$4/100,1)</f>
        <v>6.3</v>
      </c>
      <c r="S31" s="275">
        <f>ROUND(+'Caudales totales por pozo'!S31*'Caudal Agua Natural por pozo'!S$4/100,1)</f>
        <v>1.4</v>
      </c>
      <c r="T31" s="275">
        <f>ROUND(+'Caudales totales por pozo'!T31*'Caudal Agua Natural por pozo'!T$4/100,1)</f>
        <v>0.3</v>
      </c>
      <c r="U31" s="275">
        <f>ROUND(+'Caudales totales por pozo'!U31*'Caudal Agua Natural por pozo'!U$4/100,1)</f>
        <v>1.2</v>
      </c>
      <c r="V31" s="306"/>
      <c r="W31" s="307">
        <f t="shared" si="16"/>
        <v>20.099999999999998</v>
      </c>
      <c r="X31" s="307">
        <f t="shared" si="17"/>
        <v>0</v>
      </c>
      <c r="Y31" s="307">
        <f t="shared" si="18"/>
        <v>4.6999999999999993</v>
      </c>
      <c r="Z31" s="307">
        <f t="shared" si="19"/>
        <v>5.3</v>
      </c>
      <c r="AA31" s="307">
        <f t="shared" si="20"/>
        <v>10.1</v>
      </c>
      <c r="AB31" s="307">
        <f t="shared" si="5"/>
        <v>10</v>
      </c>
    </row>
    <row r="32" spans="1:28" s="264" customFormat="1" ht="15.75" x14ac:dyDescent="0.3">
      <c r="A32" s="263"/>
      <c r="B32" s="265">
        <v>42552</v>
      </c>
      <c r="C32" s="305"/>
      <c r="D32" s="305"/>
      <c r="E32" s="305"/>
      <c r="F32" s="305"/>
      <c r="G32" s="305"/>
      <c r="H32" s="275">
        <f>ROUND(+'Caudales totales por pozo'!H32*'Caudal Agua Natural por pozo'!H$4/100,1)</f>
        <v>0.9</v>
      </c>
      <c r="I32" s="275">
        <f>ROUND(+'Caudales totales por pozo'!I32*'Caudal Agua Natural por pozo'!I$4/100,1)</f>
        <v>0.3</v>
      </c>
      <c r="J32" s="275">
        <f>ROUND(+'Caudales totales por pozo'!J32*'Caudal Agua Natural por pozo'!J$4/100,1)</f>
        <v>1.4</v>
      </c>
      <c r="K32" s="275">
        <f>ROUND(+'Caudales totales por pozo'!K32*'Caudal Agua Natural por pozo'!K$4/100,1)</f>
        <v>0</v>
      </c>
      <c r="L32" s="275">
        <f>ROUND(+'Caudales totales por pozo'!L32*'Caudal Agua Natural por pozo'!L$4/100,1)</f>
        <v>2</v>
      </c>
      <c r="M32" s="275">
        <f>ROUND(+'Caudales totales por pozo'!M32*'Caudal Agua Natural por pozo'!M$4/100,1)</f>
        <v>0.1</v>
      </c>
      <c r="N32" s="275">
        <f>ROUND(+'Caudales totales por pozo'!N32*'Caudal Agua Natural por pozo'!N$4/100,1)</f>
        <v>1.8</v>
      </c>
      <c r="O32" s="275">
        <f>ROUND(+'Caudales totales por pozo'!O32*'Caudal Agua Natural por pozo'!O$4/100,1)</f>
        <v>3.4</v>
      </c>
      <c r="P32" s="275">
        <f>ROUND(+'Caudales totales por pozo'!P32*'Caudal Agua Natural por pozo'!P$4/100,1)</f>
        <v>0</v>
      </c>
      <c r="Q32" s="275">
        <f>ROUND(+'Caudales totales por pozo'!Q32*'Caudal Agua Natural por pozo'!Q$4/100,1)</f>
        <v>1</v>
      </c>
      <c r="R32" s="275">
        <f>ROUND(+'Caudales totales por pozo'!R32*'Caudal Agua Natural por pozo'!R$4/100,1)</f>
        <v>6.4</v>
      </c>
      <c r="S32" s="275">
        <f>ROUND(+'Caudales totales por pozo'!S32*'Caudal Agua Natural por pozo'!S$4/100,1)</f>
        <v>1.5</v>
      </c>
      <c r="T32" s="275">
        <f>ROUND(+'Caudales totales por pozo'!T32*'Caudal Agua Natural por pozo'!T$4/100,1)</f>
        <v>0.3</v>
      </c>
      <c r="U32" s="275">
        <f>ROUND(+'Caudales totales por pozo'!U32*'Caudal Agua Natural por pozo'!U$4/100,1)</f>
        <v>1.3</v>
      </c>
      <c r="V32" s="306"/>
      <c r="W32" s="307">
        <f t="shared" si="16"/>
        <v>20.399999999999999</v>
      </c>
      <c r="X32" s="307">
        <f t="shared" si="17"/>
        <v>0</v>
      </c>
      <c r="Y32" s="307">
        <f t="shared" si="18"/>
        <v>4.6999999999999993</v>
      </c>
      <c r="Z32" s="307">
        <f t="shared" si="19"/>
        <v>5.2</v>
      </c>
      <c r="AA32" s="307">
        <f t="shared" si="20"/>
        <v>10.500000000000002</v>
      </c>
      <c r="AB32" s="307">
        <f t="shared" si="5"/>
        <v>9.8999999999999986</v>
      </c>
    </row>
    <row r="33" spans="1:28" s="264" customFormat="1" ht="15.75" x14ac:dyDescent="0.3">
      <c r="A33" s="263"/>
      <c r="B33" s="265">
        <v>42583</v>
      </c>
      <c r="C33" s="305"/>
      <c r="D33" s="305"/>
      <c r="E33" s="305"/>
      <c r="F33" s="305"/>
      <c r="G33" s="305"/>
      <c r="H33" s="275">
        <f>ROUND(+'Caudales totales por pozo'!H33*'Caudal Agua Natural por pozo'!H$4/100,1)</f>
        <v>1.2</v>
      </c>
      <c r="I33" s="275">
        <f>ROUND(+'Caudales totales por pozo'!I33*'Caudal Agua Natural por pozo'!I$4/100,1)</f>
        <v>0.3</v>
      </c>
      <c r="J33" s="275">
        <f>ROUND(+'Caudales totales por pozo'!J33*'Caudal Agua Natural por pozo'!J$4/100,1)</f>
        <v>1.6</v>
      </c>
      <c r="K33" s="275">
        <f>ROUND(+'Caudales totales por pozo'!K33*'Caudal Agua Natural por pozo'!K$4/100,1)</f>
        <v>0</v>
      </c>
      <c r="L33" s="275">
        <f>ROUND(+'Caudales totales por pozo'!L33*'Caudal Agua Natural por pozo'!L$4/100,1)</f>
        <v>2</v>
      </c>
      <c r="M33" s="275">
        <f>ROUND(+'Caudales totales por pozo'!M33*'Caudal Agua Natural por pozo'!M$4/100,1)</f>
        <v>0.1</v>
      </c>
      <c r="N33" s="275">
        <f>ROUND(+'Caudales totales por pozo'!N33*'Caudal Agua Natural por pozo'!N$4/100,1)</f>
        <v>1.8</v>
      </c>
      <c r="O33" s="275">
        <f>ROUND(+'Caudales totales por pozo'!O33*'Caudal Agua Natural por pozo'!O$4/100,1)</f>
        <v>3.5</v>
      </c>
      <c r="P33" s="275">
        <f>ROUND(+'Caudales totales por pozo'!P33*'Caudal Agua Natural por pozo'!P$4/100,1)</f>
        <v>0</v>
      </c>
      <c r="Q33" s="275">
        <f>ROUND(+'Caudales totales por pozo'!Q33*'Caudal Agua Natural por pozo'!Q$4/100,1)</f>
        <v>1</v>
      </c>
      <c r="R33" s="275">
        <f>ROUND(+'Caudales totales por pozo'!R33*'Caudal Agua Natural por pozo'!R$4/100,1)</f>
        <v>6.4</v>
      </c>
      <c r="S33" s="275">
        <f>ROUND(+'Caudales totales por pozo'!S33*'Caudal Agua Natural por pozo'!S$4/100,1)</f>
        <v>1.5</v>
      </c>
      <c r="T33" s="275">
        <f>ROUND(+'Caudales totales por pozo'!T33*'Caudal Agua Natural por pozo'!T$4/100,1)</f>
        <v>0.4</v>
      </c>
      <c r="U33" s="275">
        <f>ROUND(+'Caudales totales por pozo'!U33*'Caudal Agua Natural por pozo'!U$4/100,1)</f>
        <v>1.2</v>
      </c>
      <c r="V33" s="306"/>
      <c r="W33" s="307">
        <f t="shared" si="16"/>
        <v>20.999999999999996</v>
      </c>
      <c r="X33" s="307">
        <f t="shared" si="17"/>
        <v>0</v>
      </c>
      <c r="Y33" s="307">
        <f t="shared" si="18"/>
        <v>5.1999999999999993</v>
      </c>
      <c r="Z33" s="307">
        <f t="shared" si="19"/>
        <v>5.3</v>
      </c>
      <c r="AA33" s="307">
        <f t="shared" si="20"/>
        <v>10.5</v>
      </c>
      <c r="AB33" s="307">
        <f t="shared" si="5"/>
        <v>10.5</v>
      </c>
    </row>
    <row r="34" spans="1:28" s="264" customFormat="1" ht="15.75" x14ac:dyDescent="0.3">
      <c r="A34" s="263"/>
      <c r="B34" s="265">
        <v>42614</v>
      </c>
      <c r="C34" s="305"/>
      <c r="D34" s="305"/>
      <c r="E34" s="305"/>
      <c r="F34" s="305"/>
      <c r="G34" s="305"/>
      <c r="H34" s="275">
        <f>ROUND(+'Caudales totales por pozo'!H34*'Caudal Agua Natural por pozo'!H$4/100,1)</f>
        <v>1.2</v>
      </c>
      <c r="I34" s="275">
        <f>ROUND(+'Caudales totales por pozo'!I34*'Caudal Agua Natural por pozo'!I$4/100,1)</f>
        <v>0.4</v>
      </c>
      <c r="J34" s="275">
        <f>ROUND(+'Caudales totales por pozo'!J34*'Caudal Agua Natural por pozo'!J$4/100,1)</f>
        <v>1.5</v>
      </c>
      <c r="K34" s="275">
        <f>ROUND(+'Caudales totales por pozo'!K34*'Caudal Agua Natural por pozo'!K$4/100,1)</f>
        <v>0</v>
      </c>
      <c r="L34" s="275">
        <f>ROUND(+'Caudales totales por pozo'!L34*'Caudal Agua Natural por pozo'!L$4/100,1)</f>
        <v>2.1</v>
      </c>
      <c r="M34" s="275">
        <f>ROUND(+'Caudales totales por pozo'!M34*'Caudal Agua Natural por pozo'!M$4/100,1)</f>
        <v>0.1</v>
      </c>
      <c r="N34" s="275">
        <f>ROUND(+'Caudales totales por pozo'!N34*'Caudal Agua Natural por pozo'!N$4/100,1)</f>
        <v>2</v>
      </c>
      <c r="O34" s="275">
        <f>ROUND(+'Caudales totales por pozo'!O34*'Caudal Agua Natural por pozo'!O$4/100,1)</f>
        <v>3.6</v>
      </c>
      <c r="P34" s="275">
        <f>ROUND(+'Caudales totales por pozo'!P34*'Caudal Agua Natural por pozo'!P$4/100,1)</f>
        <v>0</v>
      </c>
      <c r="Q34" s="275">
        <f>ROUND(+'Caudales totales por pozo'!Q34*'Caudal Agua Natural por pozo'!Q$4/100,1)</f>
        <v>1</v>
      </c>
      <c r="R34" s="275">
        <f>ROUND(+'Caudales totales por pozo'!R34*'Caudal Agua Natural por pozo'!R$4/100,1)</f>
        <v>6.5</v>
      </c>
      <c r="S34" s="275">
        <f>ROUND(+'Caudales totales por pozo'!S34*'Caudal Agua Natural por pozo'!S$4/100,1)</f>
        <v>1.5</v>
      </c>
      <c r="T34" s="275">
        <f>ROUND(+'Caudales totales por pozo'!T34*'Caudal Agua Natural por pozo'!T$4/100,1)</f>
        <v>0.4</v>
      </c>
      <c r="U34" s="275">
        <f>ROUND(+'Caudales totales por pozo'!U34*'Caudal Agua Natural por pozo'!U$4/100,1)</f>
        <v>1.3</v>
      </c>
      <c r="V34" s="306"/>
      <c r="W34" s="307">
        <f t="shared" si="16"/>
        <v>21.599999999999998</v>
      </c>
      <c r="X34" s="307">
        <f t="shared" si="17"/>
        <v>0</v>
      </c>
      <c r="Y34" s="307">
        <f t="shared" si="18"/>
        <v>5.3</v>
      </c>
      <c r="Z34" s="307">
        <f t="shared" si="19"/>
        <v>5.6</v>
      </c>
      <c r="AA34" s="307">
        <f t="shared" si="20"/>
        <v>10.700000000000001</v>
      </c>
      <c r="AB34" s="307">
        <f t="shared" si="5"/>
        <v>10.899999999999999</v>
      </c>
    </row>
    <row r="35" spans="1:28" s="264" customFormat="1" ht="15.75" x14ac:dyDescent="0.3">
      <c r="A35" s="263"/>
      <c r="B35" s="265">
        <v>42644</v>
      </c>
      <c r="C35" s="305"/>
      <c r="D35" s="305"/>
      <c r="E35" s="305"/>
      <c r="F35" s="305"/>
      <c r="G35" s="305"/>
      <c r="H35" s="275">
        <f>ROUND(+'Caudales totales por pozo'!H35*'Caudal Agua Natural por pozo'!H$4/100,1)</f>
        <v>1.1000000000000001</v>
      </c>
      <c r="I35" s="275">
        <f>ROUND(+'Caudales totales por pozo'!I35*'Caudal Agua Natural por pozo'!I$4/100,1)</f>
        <v>0.3</v>
      </c>
      <c r="J35" s="275">
        <f>ROUND(+'Caudales totales por pozo'!J35*'Caudal Agua Natural por pozo'!J$4/100,1)</f>
        <v>1.4</v>
      </c>
      <c r="K35" s="275">
        <f>ROUND(+'Caudales totales por pozo'!K35*'Caudal Agua Natural por pozo'!K$4/100,1)</f>
        <v>0</v>
      </c>
      <c r="L35" s="275">
        <f>ROUND(+'Caudales totales por pozo'!L35*'Caudal Agua Natural por pozo'!L$4/100,1)</f>
        <v>1.9</v>
      </c>
      <c r="M35" s="275">
        <f>ROUND(+'Caudales totales por pozo'!M35*'Caudal Agua Natural por pozo'!M$4/100,1)</f>
        <v>0.1</v>
      </c>
      <c r="N35" s="275">
        <f>ROUND(+'Caudales totales por pozo'!N35*'Caudal Agua Natural por pozo'!N$4/100,1)</f>
        <v>1.8</v>
      </c>
      <c r="O35" s="275">
        <f>ROUND(+'Caudales totales por pozo'!O35*'Caudal Agua Natural por pozo'!O$4/100,1)</f>
        <v>3.3</v>
      </c>
      <c r="P35" s="275">
        <f>ROUND(+'Caudales totales por pozo'!P35*'Caudal Agua Natural por pozo'!P$4/100,1)</f>
        <v>0</v>
      </c>
      <c r="Q35" s="275">
        <f>ROUND(+'Caudales totales por pozo'!Q35*'Caudal Agua Natural por pozo'!Q$4/100,1)</f>
        <v>1</v>
      </c>
      <c r="R35" s="275">
        <f>ROUND(+'Caudales totales por pozo'!R35*'Caudal Agua Natural por pozo'!R$4/100,1)</f>
        <v>6.4</v>
      </c>
      <c r="S35" s="275">
        <f>ROUND(+'Caudales totales por pozo'!S35*'Caudal Agua Natural por pozo'!S$4/100,1)</f>
        <v>1.5</v>
      </c>
      <c r="T35" s="275">
        <f>ROUND(+'Caudales totales por pozo'!T35*'Caudal Agua Natural por pozo'!T$4/100,1)</f>
        <v>0.4</v>
      </c>
      <c r="U35" s="275">
        <f>ROUND(+'Caudales totales por pozo'!U35*'Caudal Agua Natural por pozo'!U$4/100,1)</f>
        <v>0.8</v>
      </c>
      <c r="V35" s="306"/>
      <c r="W35" s="307">
        <f t="shared" si="16"/>
        <v>19.999999999999996</v>
      </c>
      <c r="X35" s="307">
        <f t="shared" si="17"/>
        <v>0</v>
      </c>
      <c r="Y35" s="307">
        <f t="shared" si="18"/>
        <v>4.7999999999999989</v>
      </c>
      <c r="Z35" s="307">
        <f t="shared" si="19"/>
        <v>5.0999999999999996</v>
      </c>
      <c r="AA35" s="307">
        <f t="shared" si="20"/>
        <v>10.100000000000001</v>
      </c>
      <c r="AB35" s="307">
        <f t="shared" si="5"/>
        <v>9.8999999999999986</v>
      </c>
    </row>
    <row r="36" spans="1:28" s="264" customFormat="1" ht="15.75" x14ac:dyDescent="0.3">
      <c r="A36" s="263"/>
      <c r="B36" s="265">
        <v>42675</v>
      </c>
      <c r="C36" s="305"/>
      <c r="D36" s="305"/>
      <c r="E36" s="305"/>
      <c r="F36" s="305"/>
      <c r="G36" s="305"/>
      <c r="H36" s="275">
        <f>ROUND(+'Caudales totales por pozo'!H36*'Caudal Agua Natural por pozo'!H$4/100,1)</f>
        <v>1.2</v>
      </c>
      <c r="I36" s="275">
        <f>ROUND(+'Caudales totales por pozo'!I36*'Caudal Agua Natural por pozo'!I$4/100,1)</f>
        <v>0.3</v>
      </c>
      <c r="J36" s="275">
        <f>ROUND(+'Caudales totales por pozo'!J36*'Caudal Agua Natural por pozo'!J$4/100,1)</f>
        <v>1.6</v>
      </c>
      <c r="K36" s="275">
        <f>ROUND(+'Caudales totales por pozo'!K36*'Caudal Agua Natural por pozo'!K$4/100,1)</f>
        <v>0</v>
      </c>
      <c r="L36" s="275">
        <f>ROUND(+'Caudales totales por pozo'!L36*'Caudal Agua Natural por pozo'!L$4/100,1)</f>
        <v>2.1</v>
      </c>
      <c r="M36" s="275">
        <f>ROUND(+'Caudales totales por pozo'!M36*'Caudal Agua Natural por pozo'!M$4/100,1)</f>
        <v>0.1</v>
      </c>
      <c r="N36" s="275">
        <f>ROUND(+'Caudales totales por pozo'!N36*'Caudal Agua Natural por pozo'!N$4/100,1)</f>
        <v>1.8</v>
      </c>
      <c r="O36" s="275">
        <f>ROUND(+'Caudales totales por pozo'!O36*'Caudal Agua Natural por pozo'!O$4/100,1)</f>
        <v>3.5</v>
      </c>
      <c r="P36" s="275">
        <f>ROUND(+'Caudales totales por pozo'!P36*'Caudal Agua Natural por pozo'!P$4/100,1)</f>
        <v>0</v>
      </c>
      <c r="Q36" s="275">
        <f>ROUND(+'Caudales totales por pozo'!Q36*'Caudal Agua Natural por pozo'!Q$4/100,1)</f>
        <v>1.1000000000000001</v>
      </c>
      <c r="R36" s="275">
        <f>ROUND(+'Caudales totales por pozo'!R36*'Caudal Agua Natural por pozo'!R$4/100,1)</f>
        <v>4.4000000000000004</v>
      </c>
      <c r="S36" s="275">
        <f>ROUND(+'Caudales totales por pozo'!S36*'Caudal Agua Natural por pozo'!S$4/100,1)</f>
        <v>1.6</v>
      </c>
      <c r="T36" s="275">
        <f>ROUND(+'Caudales totales por pozo'!T36*'Caudal Agua Natural por pozo'!T$4/100,1)</f>
        <v>0.4</v>
      </c>
      <c r="U36" s="275">
        <f>ROUND(+'Caudales totales por pozo'!U36*'Caudal Agua Natural por pozo'!U$4/100,1)</f>
        <v>1.3</v>
      </c>
      <c r="V36" s="306"/>
      <c r="W36" s="307">
        <f t="shared" si="16"/>
        <v>19.400000000000002</v>
      </c>
      <c r="X36" s="307">
        <f t="shared" si="17"/>
        <v>0</v>
      </c>
      <c r="Y36" s="307">
        <f t="shared" si="18"/>
        <v>5.3</v>
      </c>
      <c r="Z36" s="307">
        <f t="shared" si="19"/>
        <v>5.3</v>
      </c>
      <c r="AA36" s="307">
        <f t="shared" si="20"/>
        <v>8.8000000000000007</v>
      </c>
      <c r="AB36" s="307">
        <f t="shared" si="5"/>
        <v>10.6</v>
      </c>
    </row>
    <row r="37" spans="1:28" s="264" customFormat="1" ht="15.75" x14ac:dyDescent="0.3">
      <c r="A37" s="263"/>
      <c r="B37" s="265">
        <v>42705</v>
      </c>
      <c r="C37" s="305"/>
      <c r="D37" s="305"/>
      <c r="E37" s="305"/>
      <c r="F37" s="305"/>
      <c r="G37" s="305"/>
      <c r="H37" s="275">
        <f>ROUND(+'Caudales totales por pozo'!H37*'Caudal Agua Natural por pozo'!H$4/100,1)</f>
        <v>1.1000000000000001</v>
      </c>
      <c r="I37" s="275">
        <f>ROUND(+'Caudales totales por pozo'!I37*'Caudal Agua Natural por pozo'!I$4/100,1)</f>
        <v>0.4</v>
      </c>
      <c r="J37" s="275">
        <f>ROUND(+'Caudales totales por pozo'!J37*'Caudal Agua Natural por pozo'!J$4/100,1)</f>
        <v>1.4</v>
      </c>
      <c r="K37" s="275">
        <f>ROUND(+'Caudales totales por pozo'!K37*'Caudal Agua Natural por pozo'!K$4/100,1)</f>
        <v>0</v>
      </c>
      <c r="L37" s="275">
        <f>ROUND(+'Caudales totales por pozo'!L37*'Caudal Agua Natural por pozo'!L$4/100,1)</f>
        <v>2</v>
      </c>
      <c r="M37" s="275">
        <f>ROUND(+'Caudales totales por pozo'!M37*'Caudal Agua Natural por pozo'!M$4/100,1)</f>
        <v>0.1</v>
      </c>
      <c r="N37" s="275">
        <f>ROUND(+'Caudales totales por pozo'!N37*'Caudal Agua Natural por pozo'!N$4/100,1)</f>
        <v>1.7</v>
      </c>
      <c r="O37" s="275">
        <f>ROUND(+'Caudales totales por pozo'!O37*'Caudal Agua Natural por pozo'!O$4/100,1)</f>
        <v>3.4</v>
      </c>
      <c r="P37" s="275">
        <f>ROUND(+'Caudales totales por pozo'!P37*'Caudal Agua Natural por pozo'!P$4/100,1)</f>
        <v>0</v>
      </c>
      <c r="Q37" s="275">
        <f>ROUND(+'Caudales totales por pozo'!Q37*'Caudal Agua Natural por pozo'!Q$4/100,1)</f>
        <v>1</v>
      </c>
      <c r="R37" s="275">
        <f>ROUND(+'Caudales totales por pozo'!R37*'Caudal Agua Natural por pozo'!R$4/100,1)</f>
        <v>6.1</v>
      </c>
      <c r="S37" s="275">
        <f>ROUND(+'Caudales totales por pozo'!S37*'Caudal Agua Natural por pozo'!S$4/100,1)</f>
        <v>1.5</v>
      </c>
      <c r="T37" s="275">
        <f>ROUND(+'Caudales totales por pozo'!T37*'Caudal Agua Natural por pozo'!T$4/100,1)</f>
        <v>0.5</v>
      </c>
      <c r="U37" s="275">
        <f>ROUND(+'Caudales totales por pozo'!U37*'Caudal Agua Natural por pozo'!U$4/100,1)</f>
        <v>1.5</v>
      </c>
      <c r="V37" s="306"/>
      <c r="W37" s="307">
        <f t="shared" si="16"/>
        <v>20.7</v>
      </c>
      <c r="X37" s="307">
        <f t="shared" si="17"/>
        <v>0</v>
      </c>
      <c r="Y37" s="307">
        <f t="shared" si="18"/>
        <v>5</v>
      </c>
      <c r="Z37" s="307">
        <f t="shared" si="19"/>
        <v>5.0999999999999996</v>
      </c>
      <c r="AA37" s="307">
        <f t="shared" si="20"/>
        <v>10.6</v>
      </c>
      <c r="AB37" s="307">
        <f t="shared" si="5"/>
        <v>10.1</v>
      </c>
    </row>
    <row r="38" spans="1:28" s="264" customFormat="1" ht="15.75" x14ac:dyDescent="0.3">
      <c r="A38" s="263"/>
      <c r="B38" s="265">
        <v>42736</v>
      </c>
      <c r="C38" s="305"/>
      <c r="D38" s="305"/>
      <c r="E38" s="305"/>
      <c r="F38" s="305"/>
      <c r="G38" s="305"/>
      <c r="H38" s="275">
        <f>ROUND(+'Caudales totales por pozo'!H38*'Caudal Agua Natural por pozo'!H$4/100,1)</f>
        <v>1.7</v>
      </c>
      <c r="I38" s="275">
        <f>ROUND(+'Caudales totales por pozo'!I38*'Caudal Agua Natural por pozo'!I$4/100,1)</f>
        <v>0.3</v>
      </c>
      <c r="J38" s="275">
        <f>ROUND(+'Caudales totales por pozo'!J38*'Caudal Agua Natural por pozo'!J$4/100,1)</f>
        <v>1.4</v>
      </c>
      <c r="K38" s="275">
        <f>ROUND(+'Caudales totales por pozo'!K38*'Caudal Agua Natural por pozo'!K$4/100,1)</f>
        <v>0</v>
      </c>
      <c r="L38" s="275">
        <f>ROUND(+'Caudales totales por pozo'!L38*'Caudal Agua Natural por pozo'!L$4/100,1)</f>
        <v>1.9</v>
      </c>
      <c r="M38" s="275">
        <f>ROUND(+'Caudales totales por pozo'!M38*'Caudal Agua Natural por pozo'!M$4/100,1)</f>
        <v>0.1</v>
      </c>
      <c r="N38" s="275">
        <f>ROUND(+'Caudales totales por pozo'!N38*'Caudal Agua Natural por pozo'!N$4/100,1)</f>
        <v>1.4</v>
      </c>
      <c r="O38" s="275">
        <f>ROUND(+'Caudales totales por pozo'!O38*'Caudal Agua Natural por pozo'!O$4/100,1)</f>
        <v>3.3</v>
      </c>
      <c r="P38" s="275">
        <f>ROUND(+'Caudales totales por pozo'!P38*'Caudal Agua Natural por pozo'!P$4/100,1)</f>
        <v>0</v>
      </c>
      <c r="Q38" s="275">
        <f>ROUND(+'Caudales totales por pozo'!Q38*'Caudal Agua Natural por pozo'!Q$4/100,1)</f>
        <v>1.1000000000000001</v>
      </c>
      <c r="R38" s="275">
        <f>ROUND(+'Caudales totales por pozo'!R38*'Caudal Agua Natural por pozo'!R$4/100,1)</f>
        <v>6</v>
      </c>
      <c r="S38" s="275">
        <f>ROUND(+'Caudales totales por pozo'!S38*'Caudal Agua Natural por pozo'!S$4/100,1)</f>
        <v>1.5</v>
      </c>
      <c r="T38" s="275">
        <f>ROUND(+'Caudales totales por pozo'!T38*'Caudal Agua Natural por pozo'!T$4/100,1)</f>
        <v>0.5</v>
      </c>
      <c r="U38" s="275">
        <f>ROUND(+'Caudales totales por pozo'!U38*'Caudal Agua Natural por pozo'!U$4/100,1)</f>
        <v>1.5</v>
      </c>
      <c r="V38" s="306"/>
      <c r="W38" s="307">
        <f t="shared" si="16"/>
        <v>20.699999999999996</v>
      </c>
      <c r="X38" s="307">
        <f t="shared" si="17"/>
        <v>0</v>
      </c>
      <c r="Y38" s="307">
        <f t="shared" si="18"/>
        <v>5.3999999999999995</v>
      </c>
      <c r="Z38" s="307">
        <f t="shared" si="19"/>
        <v>4.6999999999999993</v>
      </c>
      <c r="AA38" s="307">
        <f t="shared" si="20"/>
        <v>10.6</v>
      </c>
      <c r="AB38" s="307">
        <f t="shared" si="5"/>
        <v>10.099999999999998</v>
      </c>
    </row>
    <row r="39" spans="1:28" s="264" customFormat="1" ht="15.75" x14ac:dyDescent="0.3">
      <c r="A39" s="263"/>
      <c r="B39" s="265">
        <v>42767</v>
      </c>
      <c r="C39" s="305"/>
      <c r="D39" s="305"/>
      <c r="E39" s="305"/>
      <c r="F39" s="305"/>
      <c r="G39" s="305"/>
      <c r="H39" s="275">
        <f>ROUND(+'Caudales totales por pozo'!H39*'Caudal Agua Natural por pozo'!H$4/100,1)</f>
        <v>2.2000000000000002</v>
      </c>
      <c r="I39" s="275">
        <f>ROUND(+'Caudales totales por pozo'!I39*'Caudal Agua Natural por pozo'!I$4/100,1)</f>
        <v>0.4</v>
      </c>
      <c r="J39" s="275">
        <f>ROUND(+'Caudales totales por pozo'!J39*'Caudal Agua Natural por pozo'!J$4/100,1)</f>
        <v>1.5</v>
      </c>
      <c r="K39" s="275">
        <f>ROUND(+'Caudales totales por pozo'!K39*'Caudal Agua Natural por pozo'!K$4/100,1)</f>
        <v>0</v>
      </c>
      <c r="L39" s="275">
        <f>ROUND(+'Caudales totales por pozo'!L39*'Caudal Agua Natural por pozo'!L$4/100,1)</f>
        <v>2.1</v>
      </c>
      <c r="M39" s="275">
        <f>ROUND(+'Caudales totales por pozo'!M39*'Caudal Agua Natural por pozo'!M$4/100,1)</f>
        <v>0.1</v>
      </c>
      <c r="N39" s="275">
        <f>ROUND(+'Caudales totales por pozo'!N39*'Caudal Agua Natural por pozo'!N$4/100,1)</f>
        <v>1.1000000000000001</v>
      </c>
      <c r="O39" s="275">
        <f>ROUND(+'Caudales totales por pozo'!O39*'Caudal Agua Natural por pozo'!O$4/100,1)</f>
        <v>3.4</v>
      </c>
      <c r="P39" s="275">
        <f>ROUND(+'Caudales totales por pozo'!P39*'Caudal Agua Natural por pozo'!P$4/100,1)</f>
        <v>0</v>
      </c>
      <c r="Q39" s="275">
        <f>ROUND(+'Caudales totales por pozo'!Q39*'Caudal Agua Natural por pozo'!Q$4/100,1)</f>
        <v>1.1000000000000001</v>
      </c>
      <c r="R39" s="275">
        <f>ROUND(+'Caudales totales por pozo'!R39*'Caudal Agua Natural por pozo'!R$4/100,1)</f>
        <v>5.6</v>
      </c>
      <c r="S39" s="275">
        <f>ROUND(+'Caudales totales por pozo'!S39*'Caudal Agua Natural por pozo'!S$4/100,1)</f>
        <v>1.4</v>
      </c>
      <c r="T39" s="275">
        <f>ROUND(+'Caudales totales por pozo'!T39*'Caudal Agua Natural por pozo'!T$4/100,1)</f>
        <v>0.5</v>
      </c>
      <c r="U39" s="275">
        <f>ROUND(+'Caudales totales por pozo'!U39*'Caudal Agua Natural por pozo'!U$4/100,1)</f>
        <v>1.6</v>
      </c>
      <c r="V39" s="306"/>
      <c r="W39" s="307">
        <f t="shared" si="16"/>
        <v>21</v>
      </c>
      <c r="X39" s="307">
        <f t="shared" si="17"/>
        <v>0</v>
      </c>
      <c r="Y39" s="307">
        <f t="shared" si="18"/>
        <v>6.2999999999999989</v>
      </c>
      <c r="Z39" s="307">
        <f t="shared" si="19"/>
        <v>4.5</v>
      </c>
      <c r="AA39" s="307">
        <f t="shared" si="20"/>
        <v>10.199999999999999</v>
      </c>
      <c r="AB39" s="307">
        <f t="shared" si="5"/>
        <v>10.799999999999999</v>
      </c>
    </row>
    <row r="40" spans="1:28" s="264" customFormat="1" x14ac:dyDescent="0.25">
      <c r="A40" s="263"/>
      <c r="B40" s="265">
        <v>42795</v>
      </c>
      <c r="C40" s="275"/>
      <c r="D40" s="275"/>
      <c r="E40" s="275"/>
      <c r="F40" s="275"/>
      <c r="G40" s="275"/>
      <c r="H40" s="275">
        <f>ROUND(+'Caudales totales por pozo'!H40*'Caudal Agua Natural por pozo'!H$4/100,1)</f>
        <v>2.2000000000000002</v>
      </c>
      <c r="I40" s="275">
        <f>ROUND(+'Caudales totales por pozo'!I40*'Caudal Agua Natural por pozo'!I$4/100,1)</f>
        <v>0.3</v>
      </c>
      <c r="J40" s="275">
        <f>ROUND(+'Caudales totales por pozo'!J40*'Caudal Agua Natural por pozo'!J$4/100,1)</f>
        <v>1.5</v>
      </c>
      <c r="K40" s="275">
        <f>ROUND(+'Caudales totales por pozo'!K40*'Caudal Agua Natural por pozo'!K$4/100,1)</f>
        <v>0</v>
      </c>
      <c r="L40" s="275">
        <f>ROUND(+'Caudales totales por pozo'!L40*'Caudal Agua Natural por pozo'!L$4/100,1)</f>
        <v>2</v>
      </c>
      <c r="M40" s="275">
        <f>ROUND(+'Caudales totales por pozo'!M40*'Caudal Agua Natural por pozo'!M$4/100,1)</f>
        <v>0.1</v>
      </c>
      <c r="N40" s="275">
        <f>ROUND(+'Caudales totales por pozo'!N40*'Caudal Agua Natural por pozo'!N$4/100,1)</f>
        <v>0.3</v>
      </c>
      <c r="O40" s="275">
        <f>ROUND(+'Caudales totales por pozo'!O40*'Caudal Agua Natural por pozo'!O$4/100,1)</f>
        <v>3.6</v>
      </c>
      <c r="P40" s="275">
        <f>ROUND(+'Caudales totales por pozo'!P40*'Caudal Agua Natural por pozo'!P$4/100,1)</f>
        <v>0</v>
      </c>
      <c r="Q40" s="275">
        <f>ROUND(+'Caudales totales por pozo'!Q40*'Caudal Agua Natural por pozo'!Q$4/100,1)</f>
        <v>1.2</v>
      </c>
      <c r="R40" s="275">
        <f>ROUND(+'Caudales totales por pozo'!R40*'Caudal Agua Natural por pozo'!R$4/100,1)</f>
        <v>5.5</v>
      </c>
      <c r="S40" s="275">
        <f>ROUND(+'Caudales totales por pozo'!S40*'Caudal Agua Natural por pozo'!S$4/100,1)</f>
        <v>1.4</v>
      </c>
      <c r="T40" s="275">
        <f>ROUND(+'Caudales totales por pozo'!T40*'Caudal Agua Natural por pozo'!T$4/100,1)</f>
        <v>0.5</v>
      </c>
      <c r="U40" s="275">
        <f>ROUND(+'Caudales totales por pozo'!U40*'Caudal Agua Natural por pozo'!U$4/100,1)</f>
        <v>1.7</v>
      </c>
      <c r="V40" s="306"/>
      <c r="W40" s="307">
        <f t="shared" si="16"/>
        <v>20.299999999999997</v>
      </c>
      <c r="X40" s="307">
        <f t="shared" si="17"/>
        <v>0</v>
      </c>
      <c r="Y40" s="307">
        <f t="shared" si="18"/>
        <v>6.1</v>
      </c>
      <c r="Z40" s="307">
        <f t="shared" si="19"/>
        <v>3.9</v>
      </c>
      <c r="AA40" s="307">
        <f t="shared" si="20"/>
        <v>10.299999999999999</v>
      </c>
      <c r="AB40" s="307">
        <f t="shared" si="5"/>
        <v>10</v>
      </c>
    </row>
    <row r="41" spans="1:28" s="264" customFormat="1" x14ac:dyDescent="0.25">
      <c r="A41" s="263"/>
      <c r="B41" s="265">
        <v>42826</v>
      </c>
      <c r="C41" s="275"/>
      <c r="D41" s="275"/>
      <c r="E41" s="275"/>
      <c r="F41" s="275"/>
      <c r="G41" s="275"/>
      <c r="H41" s="275">
        <f>ROUND(+'Caudales totales por pozo'!H41*'Caudal Agua Natural por pozo'!H$4/100,1)</f>
        <v>2.2999999999999998</v>
      </c>
      <c r="I41" s="275">
        <f>ROUND(+'Caudales totales por pozo'!I41*'Caudal Agua Natural por pozo'!I$4/100,1)</f>
        <v>0.3</v>
      </c>
      <c r="J41" s="275">
        <f>ROUND(+'Caudales totales por pozo'!J41*'Caudal Agua Natural por pozo'!J$4/100,1)</f>
        <v>1.5</v>
      </c>
      <c r="K41" s="275">
        <f>ROUND(+'Caudales totales por pozo'!K41*'Caudal Agua Natural por pozo'!K$4/100,1)</f>
        <v>0</v>
      </c>
      <c r="L41" s="275">
        <f>ROUND(+'Caudales totales por pozo'!L41*'Caudal Agua Natural por pozo'!L$4/100,1)</f>
        <v>2</v>
      </c>
      <c r="M41" s="275">
        <f>ROUND(+'Caudales totales por pozo'!M41*'Caudal Agua Natural por pozo'!M$4/100,1)</f>
        <v>0.1</v>
      </c>
      <c r="N41" s="275">
        <f>ROUND(+'Caudales totales por pozo'!N41*'Caudal Agua Natural por pozo'!N$4/100,1)</f>
        <v>0</v>
      </c>
      <c r="O41" s="275">
        <f>ROUND(+'Caudales totales por pozo'!O41*'Caudal Agua Natural por pozo'!O$4/100,1)</f>
        <v>3.9</v>
      </c>
      <c r="P41" s="275">
        <f>ROUND(+'Caudales totales por pozo'!P41*'Caudal Agua Natural por pozo'!P$4/100,1)</f>
        <v>0</v>
      </c>
      <c r="Q41" s="275">
        <f>ROUND(+'Caudales totales por pozo'!Q41*'Caudal Agua Natural por pozo'!Q$4/100,1)</f>
        <v>1.2</v>
      </c>
      <c r="R41" s="275">
        <f>ROUND(+'Caudales totales por pozo'!R41*'Caudal Agua Natural por pozo'!R$4/100,1)</f>
        <v>5.5</v>
      </c>
      <c r="S41" s="275">
        <f>ROUND(+'Caudales totales por pozo'!S41*'Caudal Agua Natural por pozo'!S$4/100,1)</f>
        <v>1.4</v>
      </c>
      <c r="T41" s="275">
        <f>ROUND(+'Caudales totales por pozo'!T41*'Caudal Agua Natural por pozo'!T$4/100,1)</f>
        <v>0.5</v>
      </c>
      <c r="U41" s="275">
        <f>ROUND(+'Caudales totales por pozo'!U41*'Caudal Agua Natural por pozo'!U$4/100,1)</f>
        <v>1.4</v>
      </c>
      <c r="V41" s="306"/>
      <c r="W41" s="307">
        <f t="shared" si="16"/>
        <v>20.099999999999994</v>
      </c>
      <c r="X41" s="307">
        <f t="shared" si="17"/>
        <v>0</v>
      </c>
      <c r="Y41" s="307">
        <f t="shared" si="18"/>
        <v>6.1999999999999993</v>
      </c>
      <c r="Z41" s="307">
        <f t="shared" si="19"/>
        <v>3.9</v>
      </c>
      <c r="AA41" s="307">
        <f t="shared" si="20"/>
        <v>10</v>
      </c>
      <c r="AB41" s="307">
        <f t="shared" si="5"/>
        <v>10.1</v>
      </c>
    </row>
    <row r="42" spans="1:28" s="264" customFormat="1" x14ac:dyDescent="0.25">
      <c r="A42" s="263"/>
      <c r="B42" s="265">
        <v>42856</v>
      </c>
      <c r="C42" s="275"/>
      <c r="D42" s="275"/>
      <c r="E42" s="275"/>
      <c r="F42" s="275"/>
      <c r="G42" s="275"/>
      <c r="H42" s="275">
        <f>ROUND(+'Caudales totales por pozo'!H42*'Caudal Agua Natural por pozo'!H$4/100,1)</f>
        <v>1.2</v>
      </c>
      <c r="I42" s="275">
        <f>ROUND(+'Caudales totales por pozo'!I42*'Caudal Agua Natural por pozo'!I$4/100,1)</f>
        <v>0.2</v>
      </c>
      <c r="J42" s="275">
        <f>ROUND(+'Caudales totales por pozo'!J42*'Caudal Agua Natural por pozo'!J$4/100,1)</f>
        <v>0.5</v>
      </c>
      <c r="K42" s="275">
        <f>ROUND(+'Caudales totales por pozo'!K42*'Caudal Agua Natural por pozo'!K$4/100,1)</f>
        <v>0</v>
      </c>
      <c r="L42" s="275">
        <f>ROUND(+'Caudales totales por pozo'!L42*'Caudal Agua Natural por pozo'!L$4/100,1)</f>
        <v>0.9</v>
      </c>
      <c r="M42" s="275">
        <f>ROUND(+'Caudales totales por pozo'!M42*'Caudal Agua Natural por pozo'!M$4/100,1)</f>
        <v>0</v>
      </c>
      <c r="N42" s="275">
        <f>ROUND(+'Caudales totales por pozo'!N42*'Caudal Agua Natural por pozo'!N$4/100,1)</f>
        <v>0.1</v>
      </c>
      <c r="O42" s="275">
        <f>ROUND(+'Caudales totales por pozo'!O42*'Caudal Agua Natural por pozo'!O$4/100,1)</f>
        <v>1.8</v>
      </c>
      <c r="P42" s="275">
        <f>ROUND(+'Caudales totales por pozo'!P42*'Caudal Agua Natural por pozo'!P$4/100,1)</f>
        <v>0</v>
      </c>
      <c r="Q42" s="275">
        <f>ROUND(+'Caudales totales por pozo'!Q42*'Caudal Agua Natural por pozo'!Q$4/100,1)</f>
        <v>0.6</v>
      </c>
      <c r="R42" s="275">
        <f>ROUND(+'Caudales totales por pozo'!R42*'Caudal Agua Natural por pozo'!R$4/100,1)</f>
        <v>2.2999999999999998</v>
      </c>
      <c r="S42" s="275">
        <f>ROUND(+'Caudales totales por pozo'!S42*'Caudal Agua Natural por pozo'!S$4/100,1)</f>
        <v>0.6</v>
      </c>
      <c r="T42" s="275">
        <f>ROUND(+'Caudales totales por pozo'!T42*'Caudal Agua Natural por pozo'!T$4/100,1)</f>
        <v>0.2</v>
      </c>
      <c r="U42" s="275">
        <f>ROUND(+'Caudales totales por pozo'!U42*'Caudal Agua Natural por pozo'!U$4/100,1)</f>
        <v>0.7</v>
      </c>
      <c r="V42" s="306"/>
      <c r="W42" s="307">
        <f t="shared" si="16"/>
        <v>9.0999999999999979</v>
      </c>
      <c r="X42" s="307">
        <f t="shared" si="17"/>
        <v>0</v>
      </c>
      <c r="Y42" s="307">
        <f t="shared" si="18"/>
        <v>2.8</v>
      </c>
      <c r="Z42" s="307">
        <f t="shared" si="19"/>
        <v>1.9000000000000001</v>
      </c>
      <c r="AA42" s="307">
        <f t="shared" si="20"/>
        <v>4.4000000000000004</v>
      </c>
      <c r="AB42" s="307">
        <f t="shared" si="5"/>
        <v>4.7</v>
      </c>
    </row>
    <row r="43" spans="1:28" s="264" customFormat="1" x14ac:dyDescent="0.25">
      <c r="A43" s="263"/>
      <c r="B43" s="265">
        <v>42887</v>
      </c>
      <c r="C43" s="275"/>
      <c r="D43" s="275"/>
      <c r="E43" s="275"/>
      <c r="F43" s="275"/>
      <c r="G43" s="275"/>
      <c r="H43" s="275">
        <f>ROUND(+'Caudales totales por pozo'!H43*'Caudal Agua Natural por pozo'!H$4/100,1)</f>
        <v>1.4</v>
      </c>
      <c r="I43" s="275">
        <f>ROUND(+'Caudales totales por pozo'!I43*'Caudal Agua Natural por pozo'!I$4/100,1)</f>
        <v>0.4</v>
      </c>
      <c r="J43" s="275">
        <f>ROUND(+'Caudales totales por pozo'!J43*'Caudal Agua Natural por pozo'!J$4/100,1)</f>
        <v>0.3</v>
      </c>
      <c r="K43" s="275">
        <f>ROUND(+'Caudales totales por pozo'!K43*'Caudal Agua Natural por pozo'!K$4/100,1)</f>
        <v>0</v>
      </c>
      <c r="L43" s="275">
        <f>ROUND(+'Caudales totales por pozo'!L43*'Caudal Agua Natural por pozo'!L$4/100,1)</f>
        <v>1.2</v>
      </c>
      <c r="M43" s="275">
        <f>ROUND(+'Caudales totales por pozo'!M43*'Caudal Agua Natural por pozo'!M$4/100,1)</f>
        <v>0</v>
      </c>
      <c r="N43" s="275">
        <f>ROUND(+'Caudales totales por pozo'!N43*'Caudal Agua Natural por pozo'!N$4/100,1)</f>
        <v>0.1</v>
      </c>
      <c r="O43" s="275">
        <f>ROUND(+'Caudales totales por pozo'!O43*'Caudal Agua Natural por pozo'!O$4/100,1)</f>
        <v>3.4</v>
      </c>
      <c r="P43" s="275">
        <f>ROUND(+'Caudales totales por pozo'!P43*'Caudal Agua Natural por pozo'!P$4/100,1)</f>
        <v>0</v>
      </c>
      <c r="Q43" s="275">
        <f>ROUND(+'Caudales totales por pozo'!Q43*'Caudal Agua Natural por pozo'!Q$4/100,1)</f>
        <v>1.2</v>
      </c>
      <c r="R43" s="275">
        <f>ROUND(+'Caudales totales por pozo'!R43*'Caudal Agua Natural por pozo'!R$4/100,1)</f>
        <v>4.5999999999999996</v>
      </c>
      <c r="S43" s="275">
        <f>ROUND(+'Caudales totales por pozo'!S43*'Caudal Agua Natural por pozo'!S$4/100,1)</f>
        <v>1.3</v>
      </c>
      <c r="T43" s="275">
        <f>ROUND(+'Caudales totales por pozo'!T43*'Caudal Agua Natural por pozo'!T$4/100,1)</f>
        <v>0.4</v>
      </c>
      <c r="U43" s="275">
        <f>ROUND(+'Caudales totales por pozo'!U43*'Caudal Agua Natural por pozo'!U$4/100,1)</f>
        <v>1.5</v>
      </c>
      <c r="V43" s="306"/>
      <c r="W43" s="307">
        <f t="shared" si="16"/>
        <v>15.8</v>
      </c>
      <c r="X43" s="307">
        <f t="shared" si="17"/>
        <v>0</v>
      </c>
      <c r="Y43" s="307">
        <f t="shared" si="18"/>
        <v>3.3</v>
      </c>
      <c r="Z43" s="307">
        <f t="shared" si="19"/>
        <v>3.5</v>
      </c>
      <c r="AA43" s="307">
        <f t="shared" si="20"/>
        <v>9</v>
      </c>
      <c r="AB43" s="307">
        <f t="shared" si="5"/>
        <v>6.8</v>
      </c>
    </row>
    <row r="44" spans="1:28" s="264" customFormat="1" x14ac:dyDescent="0.25">
      <c r="A44" s="263"/>
      <c r="B44" s="265">
        <v>42917</v>
      </c>
      <c r="C44" s="275"/>
      <c r="D44" s="275"/>
      <c r="E44" s="275"/>
      <c r="F44" s="275"/>
      <c r="G44" s="275"/>
      <c r="H44" s="275">
        <f>ROUND(+'Caudales totales por pozo'!H44*'Caudal Agua Natural por pozo'!H$4/100,1)</f>
        <v>0.9</v>
      </c>
      <c r="I44" s="275">
        <f>ROUND(+'Caudales totales por pozo'!I44*'Caudal Agua Natural por pozo'!I$4/100,1)</f>
        <v>0.4</v>
      </c>
      <c r="J44" s="275">
        <f>ROUND(+'Caudales totales por pozo'!J44*'Caudal Agua Natural por pozo'!J$4/100,1)</f>
        <v>0.6</v>
      </c>
      <c r="K44" s="275">
        <f>ROUND(+'Caudales totales por pozo'!K44*'Caudal Agua Natural por pozo'!K$4/100,1)</f>
        <v>0</v>
      </c>
      <c r="L44" s="275">
        <f>ROUND(+'Caudales totales por pozo'!L44*'Caudal Agua Natural por pozo'!L$4/100,1)</f>
        <v>0.9</v>
      </c>
      <c r="M44" s="275">
        <f>ROUND(+'Caudales totales por pozo'!M44*'Caudal Agua Natural por pozo'!M$4/100,1)</f>
        <v>0</v>
      </c>
      <c r="N44" s="275">
        <f>ROUND(+'Caudales totales por pozo'!N44*'Caudal Agua Natural por pozo'!N$4/100,1)</f>
        <v>1.2</v>
      </c>
      <c r="O44" s="275">
        <f>ROUND(+'Caudales totales por pozo'!O44*'Caudal Agua Natural por pozo'!O$4/100,1)</f>
        <v>1.8</v>
      </c>
      <c r="P44" s="275">
        <f>ROUND(+'Caudales totales por pozo'!P44*'Caudal Agua Natural por pozo'!P$4/100,1)</f>
        <v>0</v>
      </c>
      <c r="Q44" s="275">
        <f>ROUND(+'Caudales totales por pozo'!Q44*'Caudal Agua Natural por pozo'!Q$4/100,1)</f>
        <v>1</v>
      </c>
      <c r="R44" s="275">
        <f>ROUND(+'Caudales totales por pozo'!R44*'Caudal Agua Natural por pozo'!R$4/100,1)</f>
        <v>4.5999999999999996</v>
      </c>
      <c r="S44" s="275">
        <f>ROUND(+'Caudales totales por pozo'!S44*'Caudal Agua Natural por pozo'!S$4/100,1)</f>
        <v>1.2</v>
      </c>
      <c r="T44" s="275">
        <f>ROUND(+'Caudales totales por pozo'!T44*'Caudal Agua Natural por pozo'!T$4/100,1)</f>
        <v>0.3</v>
      </c>
      <c r="U44" s="275">
        <f>ROUND(+'Caudales totales por pozo'!U44*'Caudal Agua Natural por pozo'!U$4/100,1)</f>
        <v>1.2</v>
      </c>
      <c r="V44" s="306"/>
      <c r="W44" s="307">
        <f t="shared" si="16"/>
        <v>14.099999999999998</v>
      </c>
      <c r="X44" s="307">
        <f t="shared" si="17"/>
        <v>0</v>
      </c>
      <c r="Y44" s="307">
        <f t="shared" si="18"/>
        <v>2.8</v>
      </c>
      <c r="Z44" s="307">
        <f t="shared" si="19"/>
        <v>3</v>
      </c>
      <c r="AA44" s="307">
        <f t="shared" si="20"/>
        <v>8.2999999999999989</v>
      </c>
      <c r="AB44" s="307">
        <f t="shared" si="5"/>
        <v>5.8</v>
      </c>
    </row>
    <row r="45" spans="1:28" s="264" customFormat="1" x14ac:dyDescent="0.25">
      <c r="A45" s="263"/>
      <c r="B45" s="291">
        <v>42948</v>
      </c>
      <c r="C45" s="297">
        <f>ROUND(+'Caudales totales por pozo'!C45*'Caudal Agua Natural por pozo'!C$5/100,0)</f>
        <v>0</v>
      </c>
      <c r="D45" s="297">
        <f>ROUND(+'Caudales totales por pozo'!D45*'Caudal Agua Natural por pozo'!D$5/100,0)</f>
        <v>3</v>
      </c>
      <c r="E45" s="297">
        <f>ROUND(+'Caudales totales por pozo'!E45*'Caudal Agua Natural por pozo'!E$5/100,0)</f>
        <v>0</v>
      </c>
      <c r="F45" s="297">
        <f>ROUND(+'Caudales totales por pozo'!F45*'Caudal Agua Natural por pozo'!F$5/100,0)</f>
        <v>2</v>
      </c>
      <c r="G45" s="297">
        <f>ROUND(+'Caudales totales por pozo'!G45*'Caudal Agua Natural por pozo'!G$5/100,0)</f>
        <v>1</v>
      </c>
      <c r="H45" s="297">
        <f>ROUND(+'Caudales totales por pozo'!H45*'Caudal Agua Natural por pozo'!H$5/100,0)</f>
        <v>1</v>
      </c>
      <c r="I45" s="297">
        <f>ROUND(+'Caudales totales por pozo'!I45*'Caudal Agua Natural por pozo'!I$5/100,0)</f>
        <v>2</v>
      </c>
      <c r="J45" s="297">
        <f>ROUND(+'Caudales totales por pozo'!J45*'Caudal Agua Natural por pozo'!J$5/100,0)</f>
        <v>1</v>
      </c>
      <c r="K45" s="297">
        <f>ROUND(+'Caudales totales por pozo'!K45*'Caudal Agua Natural por pozo'!K$5/100,0)</f>
        <v>0</v>
      </c>
      <c r="L45" s="297">
        <f>ROUND(+'Caudales totales por pozo'!L45*'Caudal Agua Natural por pozo'!L$5/100,0)</f>
        <v>1</v>
      </c>
      <c r="M45" s="297">
        <f>ROUND(+'Caudales totales por pozo'!M45*'Caudal Agua Natural por pozo'!M$5/100,0)</f>
        <v>0</v>
      </c>
      <c r="N45" s="297">
        <f>ROUND(+'Caudales totales por pozo'!N45*'Caudal Agua Natural por pozo'!N$5/100,0)</f>
        <v>3</v>
      </c>
      <c r="O45" s="297">
        <f>ROUND(+'Caudales totales por pozo'!O45*'Caudal Agua Natural por pozo'!O$5/100,0)</f>
        <v>2</v>
      </c>
      <c r="P45" s="297">
        <f>ROUND(+'Caudales totales por pozo'!P45*'Caudal Agua Natural por pozo'!P$5/100,0)</f>
        <v>1</v>
      </c>
      <c r="Q45" s="297">
        <f>ROUND(+'Caudales totales por pozo'!Q45*'Caudal Agua Natural por pozo'!Q$5/100,0)</f>
        <v>1</v>
      </c>
      <c r="R45" s="297">
        <f>ROUND(+'Caudales totales por pozo'!R45*'Caudal Agua Natural por pozo'!R$5/100,0)</f>
        <v>1</v>
      </c>
      <c r="S45" s="297">
        <f>ROUND(+'Caudales totales por pozo'!S45*'Caudal Agua Natural por pozo'!S$5/100,0)</f>
        <v>2</v>
      </c>
      <c r="T45" s="297">
        <f>ROUND(+'Caudales totales por pozo'!T45*'Caudal Agua Natural por pozo'!T$5/100,0)</f>
        <v>0</v>
      </c>
      <c r="U45" s="297">
        <f>ROUND(+'Caudales totales por pozo'!U45*'Caudal Agua Natural por pozo'!U$5/100,0)</f>
        <v>4</v>
      </c>
      <c r="V45" s="298"/>
      <c r="W45" s="299">
        <f t="shared" ref="W45:W50" si="21">SUM(C45:U45)</f>
        <v>25</v>
      </c>
      <c r="X45" s="299">
        <f t="shared" ref="X45:X50" si="22">SUM(C45:G45)</f>
        <v>6</v>
      </c>
      <c r="Y45" s="299">
        <f t="shared" ref="Y45:Y50" si="23">SUM(H45:M45)</f>
        <v>5</v>
      </c>
      <c r="Z45" s="299">
        <f t="shared" ref="Z45:Z50" si="24">SUM(N45:P45)</f>
        <v>6</v>
      </c>
      <c r="AA45" s="299">
        <f t="shared" ref="AA45:AA50" si="25">SUM(Q45:U45)</f>
        <v>8</v>
      </c>
      <c r="AB45" s="299">
        <f t="shared" si="5"/>
        <v>17</v>
      </c>
    </row>
    <row r="46" spans="1:28" s="264" customFormat="1" x14ac:dyDescent="0.25">
      <c r="A46" s="263"/>
      <c r="B46" s="265">
        <v>42979</v>
      </c>
      <c r="C46" s="297">
        <f>ROUND(+'Caudales totales por pozo'!C46*'Caudal Agua Natural por pozo'!C$5/100,0)</f>
        <v>0</v>
      </c>
      <c r="D46" s="297">
        <f>ROUND(+'Caudales totales por pozo'!D46*'Caudal Agua Natural por pozo'!D$5/100,0)</f>
        <v>4</v>
      </c>
      <c r="E46" s="297">
        <f>ROUND(+'Caudales totales por pozo'!E46*'Caudal Agua Natural por pozo'!E$5/100,0)</f>
        <v>0</v>
      </c>
      <c r="F46" s="297">
        <f>ROUND(+'Caudales totales por pozo'!F46*'Caudal Agua Natural por pozo'!F$5/100,0)</f>
        <v>1</v>
      </c>
      <c r="G46" s="297">
        <f>ROUND(+'Caudales totales por pozo'!G46*'Caudal Agua Natural por pozo'!G$5/100,0)</f>
        <v>2</v>
      </c>
      <c r="H46" s="297">
        <f>ROUND(+'Caudales totales por pozo'!H46*'Caudal Agua Natural por pozo'!H$5/100,0)</f>
        <v>1</v>
      </c>
      <c r="I46" s="297">
        <f>ROUND(+'Caudales totales por pozo'!I46*'Caudal Agua Natural por pozo'!I$5/100,0)</f>
        <v>1</v>
      </c>
      <c r="J46" s="297">
        <f>ROUND(+'Caudales totales por pozo'!J46*'Caudal Agua Natural por pozo'!J$5/100,0)</f>
        <v>0</v>
      </c>
      <c r="K46" s="297">
        <f>ROUND(+'Caudales totales por pozo'!K46*'Caudal Agua Natural por pozo'!K$5/100,0)</f>
        <v>0</v>
      </c>
      <c r="L46" s="297">
        <f>ROUND(+'Caudales totales por pozo'!L46*'Caudal Agua Natural por pozo'!L$5/100,0)</f>
        <v>0</v>
      </c>
      <c r="M46" s="297">
        <f>ROUND(+'Caudales totales por pozo'!M46*'Caudal Agua Natural por pozo'!M$5/100,0)</f>
        <v>0</v>
      </c>
      <c r="N46" s="297">
        <f>ROUND(+'Caudales totales por pozo'!N46*'Caudal Agua Natural por pozo'!N$5/100,0)</f>
        <v>2</v>
      </c>
      <c r="O46" s="297">
        <f>ROUND(+'Caudales totales por pozo'!O46*'Caudal Agua Natural por pozo'!O$5/100,0)</f>
        <v>1</v>
      </c>
      <c r="P46" s="297">
        <f>ROUND(+'Caudales totales por pozo'!P46*'Caudal Agua Natural por pozo'!P$5/100,0)</f>
        <v>1</v>
      </c>
      <c r="Q46" s="297">
        <f>ROUND(+'Caudales totales por pozo'!Q46*'Caudal Agua Natural por pozo'!Q$5/100,0)</f>
        <v>1</v>
      </c>
      <c r="R46" s="297">
        <f>ROUND(+'Caudales totales por pozo'!R46*'Caudal Agua Natural por pozo'!R$5/100,0)</f>
        <v>1</v>
      </c>
      <c r="S46" s="297">
        <f>ROUND(+'Caudales totales por pozo'!S46*'Caudal Agua Natural por pozo'!S$5/100,0)</f>
        <v>2</v>
      </c>
      <c r="T46" s="297">
        <f>ROUND(+'Caudales totales por pozo'!T46*'Caudal Agua Natural por pozo'!T$5/100,0)</f>
        <v>0</v>
      </c>
      <c r="U46" s="297">
        <f>ROUND(+'Caudales totales por pozo'!U46*'Caudal Agua Natural por pozo'!U$5/100,0)</f>
        <v>3</v>
      </c>
      <c r="V46" s="298"/>
      <c r="W46" s="299">
        <f t="shared" si="21"/>
        <v>20</v>
      </c>
      <c r="X46" s="299">
        <f t="shared" si="22"/>
        <v>7</v>
      </c>
      <c r="Y46" s="299">
        <f t="shared" si="23"/>
        <v>2</v>
      </c>
      <c r="Z46" s="299">
        <f t="shared" si="24"/>
        <v>4</v>
      </c>
      <c r="AA46" s="299">
        <f t="shared" si="25"/>
        <v>7</v>
      </c>
      <c r="AB46" s="299">
        <f t="shared" si="5"/>
        <v>13</v>
      </c>
    </row>
    <row r="47" spans="1:28" x14ac:dyDescent="0.25">
      <c r="A47" s="176"/>
      <c r="B47" s="184">
        <v>43009</v>
      </c>
      <c r="C47" s="297">
        <f>ROUND(+'Caudales totales por pozo'!C47*'Caudal Agua Natural por pozo'!C$5/100,0)</f>
        <v>0</v>
      </c>
      <c r="D47" s="297">
        <f>ROUND(+'Caudales totales por pozo'!D47*'Caudal Agua Natural por pozo'!D$5/100,0)</f>
        <v>4</v>
      </c>
      <c r="E47" s="297">
        <f>ROUND(+'Caudales totales por pozo'!E47*'Caudal Agua Natural por pozo'!E$5/100,0)</f>
        <v>0</v>
      </c>
      <c r="F47" s="297">
        <f>ROUND(+'Caudales totales por pozo'!F47*'Caudal Agua Natural por pozo'!F$5/100,0)</f>
        <v>1</v>
      </c>
      <c r="G47" s="297">
        <f>ROUND(+'Caudales totales por pozo'!G47*'Caudal Agua Natural por pozo'!G$5/100,0)</f>
        <v>2</v>
      </c>
      <c r="H47" s="297">
        <f>ROUND(+'Caudales totales por pozo'!H47*'Caudal Agua Natural por pozo'!H$5/100,0)</f>
        <v>1</v>
      </c>
      <c r="I47" s="297">
        <f>ROUND(+'Caudales totales por pozo'!I47*'Caudal Agua Natural por pozo'!I$5/100,0)</f>
        <v>1</v>
      </c>
      <c r="J47" s="297">
        <f>ROUND(+'Caudales totales por pozo'!J47*'Caudal Agua Natural por pozo'!J$5/100,0)</f>
        <v>0</v>
      </c>
      <c r="K47" s="297">
        <f>ROUND(+'Caudales totales por pozo'!K47*'Caudal Agua Natural por pozo'!K$5/100,0)</f>
        <v>0</v>
      </c>
      <c r="L47" s="297">
        <f>ROUND(+'Caudales totales por pozo'!L47*'Caudal Agua Natural por pozo'!L$5/100,0)</f>
        <v>0</v>
      </c>
      <c r="M47" s="297">
        <f>ROUND(+'Caudales totales por pozo'!M47*'Caudal Agua Natural por pozo'!M$5/100,0)</f>
        <v>0</v>
      </c>
      <c r="N47" s="297">
        <f>ROUND(+'Caudales totales por pozo'!N47*'Caudal Agua Natural por pozo'!N$5/100,0)</f>
        <v>1</v>
      </c>
      <c r="O47" s="297">
        <f>ROUND(+'Caudales totales por pozo'!O47*'Caudal Agua Natural por pozo'!O$5/100,0)</f>
        <v>1</v>
      </c>
      <c r="P47" s="297">
        <f>ROUND(+'Caudales totales por pozo'!P47*'Caudal Agua Natural por pozo'!P$5/100,0)</f>
        <v>1</v>
      </c>
      <c r="Q47" s="297">
        <f>ROUND(+'Caudales totales por pozo'!Q47*'Caudal Agua Natural por pozo'!Q$5/100,0)</f>
        <v>0</v>
      </c>
      <c r="R47" s="297">
        <f>ROUND(+'Caudales totales por pozo'!R47*'Caudal Agua Natural por pozo'!R$5/100,0)</f>
        <v>1</v>
      </c>
      <c r="S47" s="297">
        <f>ROUND(+'Caudales totales por pozo'!S47*'Caudal Agua Natural por pozo'!S$5/100,0)</f>
        <v>2</v>
      </c>
      <c r="T47" s="297">
        <f>ROUND(+'Caudales totales por pozo'!T47*'Caudal Agua Natural por pozo'!T$5/100,0)</f>
        <v>0</v>
      </c>
      <c r="U47" s="297">
        <f>ROUND(+'Caudales totales por pozo'!U47*'Caudal Agua Natural por pozo'!U$5/100,0)</f>
        <v>3</v>
      </c>
      <c r="V47" s="298"/>
      <c r="W47" s="299">
        <f t="shared" si="21"/>
        <v>18</v>
      </c>
      <c r="X47" s="299">
        <f t="shared" si="22"/>
        <v>7</v>
      </c>
      <c r="Y47" s="299">
        <f t="shared" si="23"/>
        <v>2</v>
      </c>
      <c r="Z47" s="299">
        <f t="shared" si="24"/>
        <v>3</v>
      </c>
      <c r="AA47" s="299">
        <f t="shared" si="25"/>
        <v>6</v>
      </c>
      <c r="AB47" s="299">
        <f t="shared" si="5"/>
        <v>12</v>
      </c>
    </row>
    <row r="48" spans="1:28" x14ac:dyDescent="0.25">
      <c r="A48" s="176"/>
      <c r="B48" s="184">
        <v>43040</v>
      </c>
      <c r="C48" s="297">
        <f>ROUND(+'Caudales totales por pozo'!C48*'Caudal Agua Natural por pozo'!C$5/100,0)</f>
        <v>0</v>
      </c>
      <c r="D48" s="297">
        <f>ROUND(+'Caudales totales por pozo'!D48*'Caudal Agua Natural por pozo'!D$5/100,0)</f>
        <v>3</v>
      </c>
      <c r="E48" s="297">
        <f>ROUND(+'Caudales totales por pozo'!E48*'Caudal Agua Natural por pozo'!E$5/100,0)</f>
        <v>0</v>
      </c>
      <c r="F48" s="297">
        <f>ROUND(+'Caudales totales por pozo'!F48*'Caudal Agua Natural por pozo'!F$5/100,0)</f>
        <v>1</v>
      </c>
      <c r="G48" s="297">
        <f>ROUND(+'Caudales totales por pozo'!G48*'Caudal Agua Natural por pozo'!G$5/100,0)</f>
        <v>2</v>
      </c>
      <c r="H48" s="297">
        <f>ROUND(+'Caudales totales por pozo'!H48*'Caudal Agua Natural por pozo'!H$5/100,0)</f>
        <v>1</v>
      </c>
      <c r="I48" s="297">
        <f>ROUND(+'Caudales totales por pozo'!I48*'Caudal Agua Natural por pozo'!I$5/100,0)</f>
        <v>1</v>
      </c>
      <c r="J48" s="297">
        <f>ROUND(+'Caudales totales por pozo'!J48*'Caudal Agua Natural por pozo'!J$5/100,0)</f>
        <v>0</v>
      </c>
      <c r="K48" s="297">
        <f>ROUND(+'Caudales totales por pozo'!K48*'Caudal Agua Natural por pozo'!K$5/100,0)</f>
        <v>0</v>
      </c>
      <c r="L48" s="297">
        <f>ROUND(+'Caudales totales por pozo'!L48*'Caudal Agua Natural por pozo'!L$5/100,0)</f>
        <v>0</v>
      </c>
      <c r="M48" s="297">
        <f>ROUND(+'Caudales totales por pozo'!M48*'Caudal Agua Natural por pozo'!M$5/100,0)</f>
        <v>0</v>
      </c>
      <c r="N48" s="297">
        <f>ROUND(+'Caudales totales por pozo'!N48*'Caudal Agua Natural por pozo'!N$5/100,0)</f>
        <v>1</v>
      </c>
      <c r="O48" s="297">
        <f>ROUND(+'Caudales totales por pozo'!O48*'Caudal Agua Natural por pozo'!O$5/100,0)</f>
        <v>1</v>
      </c>
      <c r="P48" s="297">
        <f>ROUND(+'Caudales totales por pozo'!P48*'Caudal Agua Natural por pozo'!P$5/100,0)</f>
        <v>1</v>
      </c>
      <c r="Q48" s="297">
        <f>ROUND(+'Caudales totales por pozo'!Q48*'Caudal Agua Natural por pozo'!Q$5/100,0)</f>
        <v>1</v>
      </c>
      <c r="R48" s="297">
        <f>ROUND(+'Caudales totales por pozo'!R48*'Caudal Agua Natural por pozo'!R$5/100,0)</f>
        <v>1</v>
      </c>
      <c r="S48" s="297">
        <f>ROUND(+'Caudales totales por pozo'!S48*'Caudal Agua Natural por pozo'!S$5/100,0)</f>
        <v>2</v>
      </c>
      <c r="T48" s="297">
        <f>ROUND(+'Caudales totales por pozo'!T48*'Caudal Agua Natural por pozo'!T$5/100,0)</f>
        <v>0</v>
      </c>
      <c r="U48" s="297">
        <f>ROUND(+'Caudales totales por pozo'!U48*'Caudal Agua Natural por pozo'!U$5/100,0)</f>
        <v>1</v>
      </c>
      <c r="V48" s="298"/>
      <c r="W48" s="299">
        <f t="shared" si="21"/>
        <v>16</v>
      </c>
      <c r="X48" s="299">
        <f t="shared" si="22"/>
        <v>6</v>
      </c>
      <c r="Y48" s="299">
        <f t="shared" si="23"/>
        <v>2</v>
      </c>
      <c r="Z48" s="299">
        <f t="shared" si="24"/>
        <v>3</v>
      </c>
      <c r="AA48" s="299">
        <f t="shared" si="25"/>
        <v>5</v>
      </c>
      <c r="AB48" s="299">
        <f t="shared" si="5"/>
        <v>11</v>
      </c>
    </row>
    <row r="49" spans="1:28" x14ac:dyDescent="0.25">
      <c r="A49" s="176"/>
      <c r="B49" s="184">
        <v>43070</v>
      </c>
      <c r="C49" s="297">
        <f>ROUND(+'Caudales totales por pozo'!C49*'Caudal Agua Natural por pozo'!C$5/100,0)</f>
        <v>0</v>
      </c>
      <c r="D49" s="297">
        <f>ROUND(+'Caudales totales por pozo'!D49*'Caudal Agua Natural por pozo'!D$5/100,0)</f>
        <v>4</v>
      </c>
      <c r="E49" s="297">
        <f>ROUND(+'Caudales totales por pozo'!E49*'Caudal Agua Natural por pozo'!E$5/100,0)</f>
        <v>0</v>
      </c>
      <c r="F49" s="297">
        <f>ROUND(+'Caudales totales por pozo'!F49*'Caudal Agua Natural por pozo'!F$5/100,0)</f>
        <v>1</v>
      </c>
      <c r="G49" s="297">
        <f>ROUND(+'Caudales totales por pozo'!G49*'Caudal Agua Natural por pozo'!G$5/100,0)</f>
        <v>2</v>
      </c>
      <c r="H49" s="297">
        <f>ROUND(+'Caudales totales por pozo'!H49*'Caudal Agua Natural por pozo'!H$5/100,0)</f>
        <v>1</v>
      </c>
      <c r="I49" s="297">
        <f>ROUND(+'Caudales totales por pozo'!I49*'Caudal Agua Natural por pozo'!I$5/100,0)</f>
        <v>1</v>
      </c>
      <c r="J49" s="297">
        <f>ROUND(+'Caudales totales por pozo'!J49*'Caudal Agua Natural por pozo'!J$5/100,0)</f>
        <v>0</v>
      </c>
      <c r="K49" s="297">
        <f>ROUND(+'Caudales totales por pozo'!K49*'Caudal Agua Natural por pozo'!K$5/100,0)</f>
        <v>0</v>
      </c>
      <c r="L49" s="297">
        <f>ROUND(+'Caudales totales por pozo'!L49*'Caudal Agua Natural por pozo'!L$5/100,0)</f>
        <v>0</v>
      </c>
      <c r="M49" s="297">
        <f>ROUND(+'Caudales totales por pozo'!M49*'Caudal Agua Natural por pozo'!M$5/100,0)</f>
        <v>0</v>
      </c>
      <c r="N49" s="297">
        <f>ROUND(+'Caudales totales por pozo'!N49*'Caudal Agua Natural por pozo'!N$5/100,0)</f>
        <v>2</v>
      </c>
      <c r="O49" s="297">
        <f>ROUND(+'Caudales totales por pozo'!O49*'Caudal Agua Natural por pozo'!O$5/100,0)</f>
        <v>0</v>
      </c>
      <c r="P49" s="297">
        <f>ROUND(+'Caudales totales por pozo'!P49*'Caudal Agua Natural por pozo'!P$5/100,0)</f>
        <v>1</v>
      </c>
      <c r="Q49" s="297">
        <f>ROUND(+'Caudales totales por pozo'!Q49*'Caudal Agua Natural por pozo'!Q$5/100,0)</f>
        <v>1</v>
      </c>
      <c r="R49" s="297">
        <f>ROUND(+'Caudales totales por pozo'!R49*'Caudal Agua Natural por pozo'!R$5/100,0)</f>
        <v>1</v>
      </c>
      <c r="S49" s="297">
        <f>ROUND(+'Caudales totales por pozo'!S49*'Caudal Agua Natural por pozo'!S$5/100,0)</f>
        <v>2</v>
      </c>
      <c r="T49" s="297">
        <f>ROUND(+'Caudales totales por pozo'!T49*'Caudal Agua Natural por pozo'!T$5/100,0)</f>
        <v>0</v>
      </c>
      <c r="U49" s="297">
        <f>ROUND(+'Caudales totales por pozo'!U49*'Caudal Agua Natural por pozo'!U$5/100,0)</f>
        <v>3</v>
      </c>
      <c r="V49" s="298"/>
      <c r="W49" s="299">
        <f t="shared" si="21"/>
        <v>19</v>
      </c>
      <c r="X49" s="299">
        <f t="shared" si="22"/>
        <v>7</v>
      </c>
      <c r="Y49" s="299">
        <f t="shared" si="23"/>
        <v>2</v>
      </c>
      <c r="Z49" s="299">
        <f t="shared" si="24"/>
        <v>3</v>
      </c>
      <c r="AA49" s="299">
        <f t="shared" si="25"/>
        <v>7</v>
      </c>
      <c r="AB49" s="299">
        <f t="shared" si="5"/>
        <v>12</v>
      </c>
    </row>
    <row r="50" spans="1:28" x14ac:dyDescent="0.25">
      <c r="A50" s="176"/>
      <c r="B50" s="184">
        <v>43101</v>
      </c>
      <c r="C50" s="297">
        <f>ROUND(+'Caudales totales por pozo'!C50*'Caudal Agua Natural por pozo'!C$5/100,0)</f>
        <v>0</v>
      </c>
      <c r="D50" s="297">
        <f>ROUND(+'Caudales totales por pozo'!D50*'Caudal Agua Natural por pozo'!D$5/100,0)</f>
        <v>3</v>
      </c>
      <c r="E50" s="297">
        <f>ROUND(+'Caudales totales por pozo'!E50*'Caudal Agua Natural por pozo'!E$5/100,0)</f>
        <v>0</v>
      </c>
      <c r="F50" s="297">
        <f>ROUND(+'Caudales totales por pozo'!F50*'Caudal Agua Natural por pozo'!F$5/100,0)</f>
        <v>1</v>
      </c>
      <c r="G50" s="297">
        <f>ROUND(+'Caudales totales por pozo'!G50*'Caudal Agua Natural por pozo'!G$5/100,0)</f>
        <v>1</v>
      </c>
      <c r="H50" s="297">
        <f>ROUND(+'Caudales totales por pozo'!H50*'Caudal Agua Natural por pozo'!H$5/100,0)</f>
        <v>0</v>
      </c>
      <c r="I50" s="297">
        <f>ROUND(+'Caudales totales por pozo'!I50*'Caudal Agua Natural por pozo'!I$5/100,0)</f>
        <v>1</v>
      </c>
      <c r="J50" s="297">
        <f>ROUND(+'Caudales totales por pozo'!J50*'Caudal Agua Natural por pozo'!J$5/100,0)</f>
        <v>0</v>
      </c>
      <c r="K50" s="297">
        <f>ROUND(+'Caudales totales por pozo'!K50*'Caudal Agua Natural por pozo'!K$5/100,0)</f>
        <v>0</v>
      </c>
      <c r="L50" s="297">
        <f>ROUND(+'Caudales totales por pozo'!L50*'Caudal Agua Natural por pozo'!L$5/100,0)</f>
        <v>0</v>
      </c>
      <c r="M50" s="297">
        <f>ROUND(+'Caudales totales por pozo'!M50*'Caudal Agua Natural por pozo'!M$5/100,0)</f>
        <v>0</v>
      </c>
      <c r="N50" s="297">
        <f>ROUND(+'Caudales totales por pozo'!N50*'Caudal Agua Natural por pozo'!N$5/100,0)</f>
        <v>1</v>
      </c>
      <c r="O50" s="297">
        <f>ROUND(+'Caudales totales por pozo'!O50*'Caudal Agua Natural por pozo'!O$5/100,0)</f>
        <v>0</v>
      </c>
      <c r="P50" s="297">
        <f>ROUND(+'Caudales totales por pozo'!P50*'Caudal Agua Natural por pozo'!P$5/100,0)</f>
        <v>1</v>
      </c>
      <c r="Q50" s="297">
        <f>ROUND(+'Caudales totales por pozo'!Q50*'Caudal Agua Natural por pozo'!Q$5/100,0)</f>
        <v>1</v>
      </c>
      <c r="R50" s="297">
        <f>ROUND(+'Caudales totales por pozo'!R50*'Caudal Agua Natural por pozo'!R$5/100,0)</f>
        <v>0</v>
      </c>
      <c r="S50" s="297">
        <f>ROUND(+'Caudales totales por pozo'!S50*'Caudal Agua Natural por pozo'!S$5/100,0)</f>
        <v>1</v>
      </c>
      <c r="T50" s="297">
        <f>ROUND(+'Caudales totales por pozo'!T50*'Caudal Agua Natural por pozo'!T$5/100,0)</f>
        <v>0</v>
      </c>
      <c r="U50" s="297">
        <f>ROUND(+'Caudales totales por pozo'!U50*'Caudal Agua Natural por pozo'!U$5/100,0)</f>
        <v>4</v>
      </c>
      <c r="V50" s="298"/>
      <c r="W50" s="299">
        <f t="shared" si="21"/>
        <v>14</v>
      </c>
      <c r="X50" s="299">
        <f t="shared" si="22"/>
        <v>5</v>
      </c>
      <c r="Y50" s="299">
        <f t="shared" si="23"/>
        <v>1</v>
      </c>
      <c r="Z50" s="299">
        <f t="shared" si="24"/>
        <v>2</v>
      </c>
      <c r="AA50" s="299">
        <f t="shared" si="25"/>
        <v>6</v>
      </c>
      <c r="AB50" s="299">
        <f t="shared" si="5"/>
        <v>8</v>
      </c>
    </row>
    <row r="51" spans="1:28" x14ac:dyDescent="0.25">
      <c r="A51" s="176"/>
      <c r="B51" s="266">
        <v>43132</v>
      </c>
      <c r="C51" s="268">
        <f>ROUND(+'Caudales totales por pozo'!C51*'Caudal Agua Natural por pozo'!C$5/100,1)</f>
        <v>0</v>
      </c>
      <c r="D51" s="268">
        <f>ROUND(+'Caudales totales por pozo'!D51*'Caudal Agua Natural por pozo'!D$5/100,1)</f>
        <v>3.5</v>
      </c>
      <c r="E51" s="268">
        <f>ROUND(+'Caudales totales por pozo'!E51*'Caudal Agua Natural por pozo'!E$5/100,1)</f>
        <v>0</v>
      </c>
      <c r="F51" s="268">
        <f>ROUND(+'Caudales totales por pozo'!F51*'Caudal Agua Natural por pozo'!F$5/100,1)</f>
        <v>0.8</v>
      </c>
      <c r="G51" s="268">
        <f>ROUND(+'Caudales totales por pozo'!G51*'Caudal Agua Natural por pozo'!G$5/100,1)</f>
        <v>1.5</v>
      </c>
      <c r="H51" s="268">
        <f>ROUND(+'Caudales totales por pozo'!H51*'Caudal Agua Natural por pozo'!H$5/100,1)</f>
        <v>0.6</v>
      </c>
      <c r="I51" s="268">
        <f>ROUND(+'Caudales totales por pozo'!I51*'Caudal Agua Natural por pozo'!I$5/100,1)</f>
        <v>0.7</v>
      </c>
      <c r="J51" s="272">
        <f>ROUND(+'Caudales totales por pozo'!J51*'Caudal Agua Natural por pozo'!J$5/100,1)</f>
        <v>0</v>
      </c>
      <c r="K51" s="268">
        <f>ROUND(+'Caudales totales por pozo'!K51*'Caudal Agua Natural por pozo'!K$5/100,1)</f>
        <v>0.2</v>
      </c>
      <c r="L51" s="268">
        <f>ROUND(+'Caudales totales por pozo'!L51*'Caudal Agua Natural por pozo'!L$5/100,1)</f>
        <v>0</v>
      </c>
      <c r="M51" s="272">
        <f>ROUND(+'Caudales totales por pozo'!M51*'Caudal Agua Natural por pozo'!M$5/100,1)</f>
        <v>0</v>
      </c>
      <c r="N51" s="268">
        <f>ROUND(+'Caudales totales por pozo'!N51*'Caudal Agua Natural por pozo'!N$5/100,1)</f>
        <v>1.4</v>
      </c>
      <c r="O51" s="268">
        <f>ROUND(+'Caudales totales por pozo'!O51*'Caudal Agua Natural por pozo'!O$5/100,1)</f>
        <v>0</v>
      </c>
      <c r="P51" s="268">
        <f>ROUND(+'Caudales totales por pozo'!P51*'Caudal Agua Natural por pozo'!P$5/100,1)</f>
        <v>0.8</v>
      </c>
      <c r="Q51" s="268">
        <f>ROUND(+'Caudales totales por pozo'!Q51*'Caudal Agua Natural por pozo'!Q$5/100,1)</f>
        <v>0.7</v>
      </c>
      <c r="R51" s="268">
        <f>ROUND(+'Caudales totales por pozo'!R51*'Caudal Agua Natural por pozo'!R$5/100,1)</f>
        <v>0.3</v>
      </c>
      <c r="S51" s="268">
        <f>ROUND(+'Caudales totales por pozo'!S51*'Caudal Agua Natural por pozo'!S$5/100,1)</f>
        <v>0.9</v>
      </c>
      <c r="T51" s="268">
        <f>ROUND(+'Caudales totales por pozo'!T51*'Caudal Agua Natural por pozo'!T$5/100,1)</f>
        <v>0.2</v>
      </c>
      <c r="U51" s="268">
        <f>ROUND(+'Caudales totales por pozo'!U51*'Caudal Agua Natural por pozo'!U$5/100,1)</f>
        <v>3.6</v>
      </c>
      <c r="V51" s="264"/>
      <c r="W51" s="278">
        <f>SUM(C51:U51)</f>
        <v>15.2</v>
      </c>
      <c r="X51" s="278">
        <f>SUM(C51:G51)</f>
        <v>5.8</v>
      </c>
      <c r="Y51" s="278">
        <f>SUM(H51:M51)</f>
        <v>1.4999999999999998</v>
      </c>
      <c r="Z51" s="278">
        <f>SUM(N51:P51)</f>
        <v>2.2000000000000002</v>
      </c>
      <c r="AA51" s="278">
        <f>SUM(Q51:U51)</f>
        <v>5.7</v>
      </c>
      <c r="AB51" s="278">
        <f t="shared" si="5"/>
        <v>9.5</v>
      </c>
    </row>
    <row r="52" spans="1:28" x14ac:dyDescent="0.25">
      <c r="A52" s="176"/>
      <c r="B52" s="184">
        <v>43160</v>
      </c>
      <c r="C52" s="297">
        <f>ROUND(+'Caudales totales por pozo'!C52*'Caudal Agua Natural por pozo'!C$5/100,0)</f>
        <v>0</v>
      </c>
      <c r="D52" s="297">
        <f>ROUND(+'Caudales totales por pozo'!D52*'Caudal Agua Natural por pozo'!D$5/100,0)</f>
        <v>4</v>
      </c>
      <c r="E52" s="297">
        <f>ROUND(+'Caudales totales por pozo'!E52*'Caudal Agua Natural por pozo'!E$5/100,0)</f>
        <v>0</v>
      </c>
      <c r="F52" s="297">
        <f>ROUND(+'Caudales totales por pozo'!F52*'Caudal Agua Natural por pozo'!F$5/100,0)</f>
        <v>0</v>
      </c>
      <c r="G52" s="297">
        <f>ROUND(+'Caudales totales por pozo'!G52*'Caudal Agua Natural por pozo'!G$5/100,0)</f>
        <v>2</v>
      </c>
      <c r="H52" s="297">
        <f>ROUND(+'Caudales totales por pozo'!H52*'Caudal Agua Natural por pozo'!H$5/100,0)</f>
        <v>1</v>
      </c>
      <c r="I52" s="297">
        <f>ROUND(+'Caudales totales por pozo'!I52*'Caudal Agua Natural por pozo'!I$5/100,0)</f>
        <v>1</v>
      </c>
      <c r="J52" s="297">
        <f>ROUND(+'Caudales totales por pozo'!J52*'Caudal Agua Natural por pozo'!J$5/100,0)</f>
        <v>0</v>
      </c>
      <c r="K52" s="297">
        <f>ROUND(+'Caudales totales por pozo'!K52*'Caudal Agua Natural por pozo'!K$5/100,0)</f>
        <v>0</v>
      </c>
      <c r="L52" s="297">
        <f>ROUND(+'Caudales totales por pozo'!L52*'Caudal Agua Natural por pozo'!L$5/100,0)</f>
        <v>0</v>
      </c>
      <c r="M52" s="297">
        <f>ROUND(+'Caudales totales por pozo'!M52*'Caudal Agua Natural por pozo'!M$5/100,0)</f>
        <v>0</v>
      </c>
      <c r="N52" s="297">
        <f>ROUND(+'Caudales totales por pozo'!N52*'Caudal Agua Natural por pozo'!N$5/100,0)</f>
        <v>1</v>
      </c>
      <c r="O52" s="297">
        <f>ROUND(+'Caudales totales por pozo'!O52*'Caudal Agua Natural por pozo'!O$5/100,0)</f>
        <v>0</v>
      </c>
      <c r="P52" s="297">
        <f>ROUND(+'Caudales totales por pozo'!P52*'Caudal Agua Natural por pozo'!P$5/100,0)</f>
        <v>1</v>
      </c>
      <c r="Q52" s="297">
        <f>ROUND(+'Caudales totales por pozo'!Q52*'Caudal Agua Natural por pozo'!Q$5/100,0)</f>
        <v>1</v>
      </c>
      <c r="R52" s="297">
        <f>ROUND(+'Caudales totales por pozo'!R52*'Caudal Agua Natural por pozo'!R$5/100,0)</f>
        <v>0</v>
      </c>
      <c r="S52" s="297">
        <f>ROUND(+'Caudales totales por pozo'!S52*'Caudal Agua Natural por pozo'!S$5/100,0)</f>
        <v>1</v>
      </c>
      <c r="T52" s="297">
        <f>ROUND(+'Caudales totales por pozo'!T52*'Caudal Agua Natural por pozo'!T$5/100,0)</f>
        <v>0</v>
      </c>
      <c r="U52" s="297">
        <f>ROUND(+'Caudales totales por pozo'!U52*'Caudal Agua Natural por pozo'!U$5/100,0)</f>
        <v>4</v>
      </c>
      <c r="V52" s="298"/>
      <c r="W52" s="299">
        <f t="shared" ref="W52:W56" si="26">SUM(C52:U52)</f>
        <v>16</v>
      </c>
      <c r="X52" s="299">
        <f t="shared" ref="X52:X56" si="27">SUM(C52:G52)</f>
        <v>6</v>
      </c>
      <c r="Y52" s="299">
        <f t="shared" ref="Y52:Y56" si="28">SUM(H52:M52)</f>
        <v>2</v>
      </c>
      <c r="Z52" s="299">
        <f t="shared" ref="Z52:Z56" si="29">SUM(N52:P52)</f>
        <v>2</v>
      </c>
      <c r="AA52" s="299">
        <f t="shared" ref="AA52:AA56" si="30">SUM(Q52:U52)</f>
        <v>6</v>
      </c>
      <c r="AB52" s="299">
        <f t="shared" si="5"/>
        <v>10</v>
      </c>
    </row>
    <row r="53" spans="1:28" x14ac:dyDescent="0.25">
      <c r="A53" s="176"/>
      <c r="B53" s="184">
        <v>43191</v>
      </c>
      <c r="C53" s="297">
        <f>ROUND(+'Caudales totales por pozo'!C53*'Caudal Agua Natural por pozo'!C$5/100,0)</f>
        <v>0</v>
      </c>
      <c r="D53" s="297">
        <f>ROUND(+'Caudales totales por pozo'!D53*'Caudal Agua Natural por pozo'!D$5/100,0)</f>
        <v>3</v>
      </c>
      <c r="E53" s="297">
        <f>ROUND(+'Caudales totales por pozo'!E53*'Caudal Agua Natural por pozo'!E$5/100,0)</f>
        <v>0</v>
      </c>
      <c r="F53" s="297">
        <f>ROUND(+'Caudales totales por pozo'!F53*'Caudal Agua Natural por pozo'!F$5/100,0)</f>
        <v>1</v>
      </c>
      <c r="G53" s="297">
        <f>ROUND(+'Caudales totales por pozo'!G53*'Caudal Agua Natural por pozo'!G$5/100,0)</f>
        <v>1</v>
      </c>
      <c r="H53" s="297">
        <f>ROUND(+'Caudales totales por pozo'!H53*'Caudal Agua Natural por pozo'!H$5/100,0)</f>
        <v>1</v>
      </c>
      <c r="I53" s="297">
        <f>ROUND(+'Caudales totales por pozo'!I53*'Caudal Agua Natural por pozo'!I$5/100,0)</f>
        <v>1</v>
      </c>
      <c r="J53" s="297">
        <f>ROUND(+'Caudales totales por pozo'!J53*'Caudal Agua Natural por pozo'!J$5/100,0)</f>
        <v>0</v>
      </c>
      <c r="K53" s="297">
        <f>ROUND(+'Caudales totales por pozo'!K53*'Caudal Agua Natural por pozo'!K$5/100,0)</f>
        <v>0</v>
      </c>
      <c r="L53" s="297">
        <f>ROUND(+'Caudales totales por pozo'!L53*'Caudal Agua Natural por pozo'!L$5/100,0)</f>
        <v>0</v>
      </c>
      <c r="M53" s="297">
        <f>ROUND(+'Caudales totales por pozo'!M53*'Caudal Agua Natural por pozo'!M$5/100,0)</f>
        <v>0</v>
      </c>
      <c r="N53" s="297">
        <f>ROUND(+'Caudales totales por pozo'!N53*'Caudal Agua Natural por pozo'!N$5/100,0)</f>
        <v>2</v>
      </c>
      <c r="O53" s="297">
        <f>ROUND(+'Caudales totales por pozo'!O53*'Caudal Agua Natural por pozo'!O$5/100,0)</f>
        <v>0</v>
      </c>
      <c r="P53" s="297">
        <f>ROUND(+'Caudales totales por pozo'!P53*'Caudal Agua Natural por pozo'!P$5/100,0)</f>
        <v>1</v>
      </c>
      <c r="Q53" s="297">
        <f>ROUND(+'Caudales totales por pozo'!Q53*'Caudal Agua Natural por pozo'!Q$5/100,0)</f>
        <v>1</v>
      </c>
      <c r="R53" s="297">
        <f>ROUND(+'Caudales totales por pozo'!R53*'Caudal Agua Natural por pozo'!R$5/100,0)</f>
        <v>0</v>
      </c>
      <c r="S53" s="297">
        <f>ROUND(+'Caudales totales por pozo'!S53*'Caudal Agua Natural por pozo'!S$5/100,0)</f>
        <v>1</v>
      </c>
      <c r="T53" s="297">
        <f>ROUND(+'Caudales totales por pozo'!T53*'Caudal Agua Natural por pozo'!T$5/100,0)</f>
        <v>0</v>
      </c>
      <c r="U53" s="297">
        <f>ROUND(+'Caudales totales por pozo'!U53*'Caudal Agua Natural por pozo'!U$5/100,0)</f>
        <v>4</v>
      </c>
      <c r="V53" s="298"/>
      <c r="W53" s="299">
        <f t="shared" si="26"/>
        <v>16</v>
      </c>
      <c r="X53" s="299">
        <f t="shared" si="27"/>
        <v>5</v>
      </c>
      <c r="Y53" s="299">
        <f t="shared" si="28"/>
        <v>2</v>
      </c>
      <c r="Z53" s="299">
        <f t="shared" si="29"/>
        <v>3</v>
      </c>
      <c r="AA53" s="299">
        <f t="shared" si="30"/>
        <v>6</v>
      </c>
      <c r="AB53" s="299">
        <f t="shared" si="5"/>
        <v>10</v>
      </c>
    </row>
    <row r="54" spans="1:28" x14ac:dyDescent="0.25">
      <c r="A54" s="176"/>
      <c r="B54" s="184">
        <v>43221</v>
      </c>
      <c r="C54" s="297">
        <f>ROUND(+'Caudales totales por pozo'!C54*'Caudal Agua Natural por pozo'!C$5/100,0)</f>
        <v>0</v>
      </c>
      <c r="D54" s="297">
        <f>ROUND(+'Caudales totales por pozo'!D54*'Caudal Agua Natural por pozo'!D$5/100,0)</f>
        <v>4</v>
      </c>
      <c r="E54" s="297">
        <f>ROUND(+'Caudales totales por pozo'!E54*'Caudal Agua Natural por pozo'!E$5/100,0)</f>
        <v>0</v>
      </c>
      <c r="F54" s="297">
        <f>ROUND(+'Caudales totales por pozo'!F54*'Caudal Agua Natural por pozo'!F$5/100,0)</f>
        <v>0</v>
      </c>
      <c r="G54" s="297">
        <f>ROUND(+'Caudales totales por pozo'!G54*'Caudal Agua Natural por pozo'!G$5/100,0)</f>
        <v>2</v>
      </c>
      <c r="H54" s="297">
        <f>ROUND(+'Caudales totales por pozo'!H54*'Caudal Agua Natural por pozo'!H$5/100,0)</f>
        <v>1</v>
      </c>
      <c r="I54" s="297">
        <f>ROUND(+'Caudales totales por pozo'!I54*'Caudal Agua Natural por pozo'!I$5/100,0)</f>
        <v>1</v>
      </c>
      <c r="J54" s="297">
        <f>ROUND(+'Caudales totales por pozo'!J54*'Caudal Agua Natural por pozo'!J$5/100,0)</f>
        <v>0</v>
      </c>
      <c r="K54" s="297">
        <f>ROUND(+'Caudales totales por pozo'!K54*'Caudal Agua Natural por pozo'!K$5/100,0)</f>
        <v>0</v>
      </c>
      <c r="L54" s="297">
        <f>ROUND(+'Caudales totales por pozo'!L54*'Caudal Agua Natural por pozo'!L$5/100,0)</f>
        <v>0</v>
      </c>
      <c r="M54" s="297">
        <f>ROUND(+'Caudales totales por pozo'!M54*'Caudal Agua Natural por pozo'!M$5/100,0)</f>
        <v>0</v>
      </c>
      <c r="N54" s="297">
        <f>ROUND(+'Caudales totales por pozo'!N54*'Caudal Agua Natural por pozo'!N$5/100,0)</f>
        <v>2</v>
      </c>
      <c r="O54" s="297">
        <f>ROUND(+'Caudales totales por pozo'!O54*'Caudal Agua Natural por pozo'!O$5/100,0)</f>
        <v>0</v>
      </c>
      <c r="P54" s="297">
        <f>ROUND(+'Caudales totales por pozo'!P54*'Caudal Agua Natural por pozo'!P$5/100,0)</f>
        <v>1</v>
      </c>
      <c r="Q54" s="297">
        <f>ROUND(+'Caudales totales por pozo'!Q54*'Caudal Agua Natural por pozo'!Q$5/100,0)</f>
        <v>1</v>
      </c>
      <c r="R54" s="297">
        <f>ROUND(+'Caudales totales por pozo'!R54*'Caudal Agua Natural por pozo'!R$5/100,0)</f>
        <v>0</v>
      </c>
      <c r="S54" s="297">
        <f>ROUND(+'Caudales totales por pozo'!S54*'Caudal Agua Natural por pozo'!S$5/100,0)</f>
        <v>1</v>
      </c>
      <c r="T54" s="297">
        <f>ROUND(+'Caudales totales por pozo'!T54*'Caudal Agua Natural por pozo'!T$5/100,0)</f>
        <v>0</v>
      </c>
      <c r="U54" s="297">
        <f>ROUND(+'Caudales totales por pozo'!U54*'Caudal Agua Natural por pozo'!U$5/100,0)</f>
        <v>3</v>
      </c>
      <c r="V54" s="298"/>
      <c r="W54" s="299">
        <f t="shared" si="26"/>
        <v>16</v>
      </c>
      <c r="X54" s="299">
        <f t="shared" si="27"/>
        <v>6</v>
      </c>
      <c r="Y54" s="299">
        <f t="shared" si="28"/>
        <v>2</v>
      </c>
      <c r="Z54" s="299">
        <f t="shared" si="29"/>
        <v>3</v>
      </c>
      <c r="AA54" s="299">
        <f t="shared" si="30"/>
        <v>5</v>
      </c>
      <c r="AB54" s="299">
        <f t="shared" si="5"/>
        <v>11</v>
      </c>
    </row>
    <row r="55" spans="1:28" x14ac:dyDescent="0.25">
      <c r="A55" s="176"/>
      <c r="B55" s="184">
        <v>43252</v>
      </c>
      <c r="C55" s="297">
        <f>ROUND(+'Caudales totales por pozo'!C55*'Caudal Agua Natural por pozo'!C$5/100,0)</f>
        <v>0</v>
      </c>
      <c r="D55" s="297">
        <f>ROUND(+'Caudales totales por pozo'!D55*'Caudal Agua Natural por pozo'!D$5/100,0)</f>
        <v>3</v>
      </c>
      <c r="E55" s="297">
        <f>ROUND(+'Caudales totales por pozo'!E55*'Caudal Agua Natural por pozo'!E$5/100,0)</f>
        <v>0</v>
      </c>
      <c r="F55" s="297">
        <f>ROUND(+'Caudales totales por pozo'!F55*'Caudal Agua Natural por pozo'!F$5/100,0)</f>
        <v>1</v>
      </c>
      <c r="G55" s="297">
        <f>ROUND(+'Caudales totales por pozo'!G55*'Caudal Agua Natural por pozo'!G$5/100,0)</f>
        <v>1</v>
      </c>
      <c r="H55" s="297">
        <f>ROUND(+'Caudales totales por pozo'!H55*'Caudal Agua Natural por pozo'!H$5/100,0)</f>
        <v>1</v>
      </c>
      <c r="I55" s="297">
        <f>ROUND(+'Caudales totales por pozo'!I55*'Caudal Agua Natural por pozo'!I$5/100,0)</f>
        <v>1</v>
      </c>
      <c r="J55" s="297">
        <f>ROUND(+'Caudales totales por pozo'!J55*'Caudal Agua Natural por pozo'!J$5/100,0)</f>
        <v>0</v>
      </c>
      <c r="K55" s="297">
        <f>ROUND(+'Caudales totales por pozo'!K55*'Caudal Agua Natural por pozo'!K$5/100,0)</f>
        <v>0</v>
      </c>
      <c r="L55" s="297">
        <f>ROUND(+'Caudales totales por pozo'!L55*'Caudal Agua Natural por pozo'!L$5/100,0)</f>
        <v>0</v>
      </c>
      <c r="M55" s="297">
        <f>ROUND(+'Caudales totales por pozo'!M55*'Caudal Agua Natural por pozo'!M$5/100,0)</f>
        <v>0</v>
      </c>
      <c r="N55" s="297">
        <f>ROUND(+'Caudales totales por pozo'!N55*'Caudal Agua Natural por pozo'!N$5/100,0)</f>
        <v>0</v>
      </c>
      <c r="O55" s="297">
        <f>ROUND(+'Caudales totales por pozo'!O55*'Caudal Agua Natural por pozo'!O$5/100,0)</f>
        <v>0</v>
      </c>
      <c r="P55" s="297">
        <f>ROUND(+'Caudales totales por pozo'!P55*'Caudal Agua Natural por pozo'!P$5/100,0)</f>
        <v>1</v>
      </c>
      <c r="Q55" s="297">
        <f>ROUND(+'Caudales totales por pozo'!Q55*'Caudal Agua Natural por pozo'!Q$5/100,0)</f>
        <v>0</v>
      </c>
      <c r="R55" s="297">
        <f>ROUND(+'Caudales totales por pozo'!R55*'Caudal Agua Natural por pozo'!R$5/100,0)</f>
        <v>0</v>
      </c>
      <c r="S55" s="297">
        <f>ROUND(+'Caudales totales por pozo'!S55*'Caudal Agua Natural por pozo'!S$5/100,0)</f>
        <v>1</v>
      </c>
      <c r="T55" s="297">
        <f>ROUND(+'Caudales totales por pozo'!T55*'Caudal Agua Natural por pozo'!T$5/100,0)</f>
        <v>0</v>
      </c>
      <c r="U55" s="297">
        <f>ROUND(+'Caudales totales por pozo'!U55*'Caudal Agua Natural por pozo'!U$5/100,0)</f>
        <v>3</v>
      </c>
      <c r="V55" s="298"/>
      <c r="W55" s="299">
        <f t="shared" si="26"/>
        <v>12</v>
      </c>
      <c r="X55" s="299">
        <f t="shared" si="27"/>
        <v>5</v>
      </c>
      <c r="Y55" s="299">
        <f t="shared" si="28"/>
        <v>2</v>
      </c>
      <c r="Z55" s="299">
        <f t="shared" si="29"/>
        <v>1</v>
      </c>
      <c r="AA55" s="299">
        <f t="shared" si="30"/>
        <v>4</v>
      </c>
      <c r="AB55" s="299">
        <f t="shared" si="5"/>
        <v>8</v>
      </c>
    </row>
    <row r="56" spans="1:28" x14ac:dyDescent="0.25">
      <c r="A56" s="176"/>
      <c r="B56" s="184">
        <v>43282</v>
      </c>
      <c r="C56" s="297">
        <f>ROUND(+'Caudales totales por pozo'!C56*'Caudal Agua Natural por pozo'!C$5/100,0)</f>
        <v>0</v>
      </c>
      <c r="D56" s="297">
        <f>ROUND(+'Caudales totales por pozo'!D56*'Caudal Agua Natural por pozo'!D$5/100,0)</f>
        <v>4</v>
      </c>
      <c r="E56" s="297">
        <f>ROUND(+'Caudales totales por pozo'!E56*'Caudal Agua Natural por pozo'!E$5/100,0)</f>
        <v>0</v>
      </c>
      <c r="F56" s="297">
        <f>ROUND(+'Caudales totales por pozo'!F56*'Caudal Agua Natural por pozo'!F$5/100,0)</f>
        <v>1</v>
      </c>
      <c r="G56" s="297">
        <f>ROUND(+'Caudales totales por pozo'!G56*'Caudal Agua Natural por pozo'!G$5/100,0)</f>
        <v>1</v>
      </c>
      <c r="H56" s="297">
        <f>ROUND(+'Caudales totales por pozo'!H56*'Caudal Agua Natural por pozo'!H$5/100,0)</f>
        <v>1</v>
      </c>
      <c r="I56" s="297">
        <f>ROUND(+'Caudales totales por pozo'!I56*'Caudal Agua Natural por pozo'!I$5/100,0)</f>
        <v>1</v>
      </c>
      <c r="J56" s="297">
        <f>ROUND(+'Caudales totales por pozo'!J56*'Caudal Agua Natural por pozo'!J$5/100,0)</f>
        <v>0</v>
      </c>
      <c r="K56" s="297">
        <f>ROUND(+'Caudales totales por pozo'!K56*'Caudal Agua Natural por pozo'!K$5/100,0)</f>
        <v>0</v>
      </c>
      <c r="L56" s="297">
        <f>ROUND(+'Caudales totales por pozo'!L56*'Caudal Agua Natural por pozo'!L$5/100,0)</f>
        <v>0</v>
      </c>
      <c r="M56" s="297">
        <f>ROUND(+'Caudales totales por pozo'!M56*'Caudal Agua Natural por pozo'!M$5/100,0)</f>
        <v>0</v>
      </c>
      <c r="N56" s="297">
        <f>ROUND(+'Caudales totales por pozo'!N56*'Caudal Agua Natural por pozo'!N$5/100,0)</f>
        <v>1</v>
      </c>
      <c r="O56" s="297">
        <f>ROUND(+'Caudales totales por pozo'!O56*'Caudal Agua Natural por pozo'!O$5/100,0)</f>
        <v>0</v>
      </c>
      <c r="P56" s="297">
        <f>ROUND(+'Caudales totales por pozo'!P56*'Caudal Agua Natural por pozo'!P$5/100,0)</f>
        <v>0</v>
      </c>
      <c r="Q56" s="297">
        <f>ROUND(+'Caudales totales por pozo'!Q56*'Caudal Agua Natural por pozo'!Q$5/100,0)</f>
        <v>0</v>
      </c>
      <c r="R56" s="297">
        <f>ROUND(+'Caudales totales por pozo'!R56*'Caudal Agua Natural por pozo'!R$5/100,0)</f>
        <v>0</v>
      </c>
      <c r="S56" s="297">
        <f>ROUND(+'Caudales totales por pozo'!S56*'Caudal Agua Natural por pozo'!S$5/100,0)</f>
        <v>1</v>
      </c>
      <c r="T56" s="297">
        <f>ROUND(+'Caudales totales por pozo'!T56*'Caudal Agua Natural por pozo'!T$5/100,0)</f>
        <v>0</v>
      </c>
      <c r="U56" s="297">
        <f>ROUND(+'Caudales totales por pozo'!U56*'Caudal Agua Natural por pozo'!U$5/100,0)</f>
        <v>3</v>
      </c>
      <c r="V56" s="298"/>
      <c r="W56" s="299">
        <f t="shared" si="26"/>
        <v>13</v>
      </c>
      <c r="X56" s="299">
        <f t="shared" si="27"/>
        <v>6</v>
      </c>
      <c r="Y56" s="299">
        <f t="shared" si="28"/>
        <v>2</v>
      </c>
      <c r="Z56" s="299">
        <f t="shared" si="29"/>
        <v>1</v>
      </c>
      <c r="AA56" s="299">
        <f t="shared" si="30"/>
        <v>4</v>
      </c>
      <c r="AB56" s="299">
        <f t="shared" si="5"/>
        <v>9</v>
      </c>
    </row>
    <row r="57" spans="1:28" x14ac:dyDescent="0.25">
      <c r="A57" s="176"/>
      <c r="B57" s="184">
        <v>43313</v>
      </c>
      <c r="C57" s="300">
        <f>ROUND(+'Caudales totales por pozo'!C57*'Caudal Agua Natural por pozo'!C$6/100,1)</f>
        <v>0</v>
      </c>
      <c r="D57" s="300">
        <f>ROUND(+'Caudales totales por pozo'!D57*'Caudal Agua Natural por pozo'!D$6/100,1)</f>
        <v>1</v>
      </c>
      <c r="E57" s="300">
        <f>ROUND(+'Caudales totales por pozo'!E57*'Caudal Agua Natural por pozo'!E$6/100,1)</f>
        <v>0</v>
      </c>
      <c r="F57" s="300">
        <f>ROUND(+'Caudales totales por pozo'!F57*'Caudal Agua Natural por pozo'!F$6/100,1)</f>
        <v>0</v>
      </c>
      <c r="G57" s="300">
        <f>ROUND(+'Caudales totales por pozo'!G57*'Caudal Agua Natural por pozo'!G$6/100,1)</f>
        <v>0.6</v>
      </c>
      <c r="H57" s="300">
        <f>ROUND(+'Caudales totales por pozo'!H57*'Caudal Agua Natural por pozo'!H$6/100,1)</f>
        <v>0.6</v>
      </c>
      <c r="I57" s="300">
        <f>ROUND(+'Caudales totales por pozo'!I57*'Caudal Agua Natural por pozo'!I$6/100,1)</f>
        <v>1.5</v>
      </c>
      <c r="J57" s="300">
        <f>ROUND(+'Caudales totales por pozo'!J57*'Caudal Agua Natural por pozo'!J$6/100,1)</f>
        <v>0</v>
      </c>
      <c r="K57" s="300">
        <f>ROUND(+'Caudales totales por pozo'!K57*'Caudal Agua Natural por pozo'!K$6/100,1)</f>
        <v>0.4</v>
      </c>
      <c r="L57" s="300">
        <f>ROUND(+'Caudales totales por pozo'!L57*'Caudal Agua Natural por pozo'!L$6/100,1)</f>
        <v>0</v>
      </c>
      <c r="M57" s="300">
        <f>ROUND(+'Caudales totales por pozo'!M57*'Caudal Agua Natural por pozo'!M$6/100,1)</f>
        <v>0</v>
      </c>
      <c r="N57" s="300">
        <f>ROUND(+'Caudales totales por pozo'!N57*'Caudal Agua Natural por pozo'!N$6/100,1)</f>
        <v>2.5</v>
      </c>
      <c r="O57" s="300">
        <f>ROUND(+'Caudales totales por pozo'!O57*'Caudal Agua Natural por pozo'!O$6/100,1)</f>
        <v>0</v>
      </c>
      <c r="P57" s="300">
        <f>ROUND(+'Caudales totales por pozo'!P57*'Caudal Agua Natural por pozo'!P$6/100,1)</f>
        <v>0.4</v>
      </c>
      <c r="Q57" s="300">
        <f>ROUND(+'Caudales totales por pozo'!Q57*'Caudal Agua Natural por pozo'!Q$6/100,1)</f>
        <v>0.8</v>
      </c>
      <c r="R57" s="300">
        <f>ROUND(+'Caudales totales por pozo'!R57*'Caudal Agua Natural por pozo'!R$6/100,1)</f>
        <v>1.1000000000000001</v>
      </c>
      <c r="S57" s="300">
        <f>ROUND(+'Caudales totales por pozo'!S57*'Caudal Agua Natural por pozo'!S$6/100,1)</f>
        <v>0</v>
      </c>
      <c r="T57" s="300">
        <f>ROUND(+'Caudales totales por pozo'!T57*'Caudal Agua Natural por pozo'!T$6/100,1)</f>
        <v>0.4</v>
      </c>
      <c r="U57" s="300">
        <f>ROUND(+'Caudales totales por pozo'!U57*'Caudal Agua Natural por pozo'!U$6/100,1)</f>
        <v>4.8</v>
      </c>
      <c r="V57" s="301"/>
      <c r="W57" s="302">
        <f t="shared" ref="W57:W62" si="31">SUM(C57:U57)</f>
        <v>14.100000000000001</v>
      </c>
      <c r="X57" s="302">
        <f t="shared" ref="X57:X62" si="32">SUM(C57:G57)</f>
        <v>1.6</v>
      </c>
      <c r="Y57" s="302">
        <f t="shared" ref="Y57:Y62" si="33">SUM(H57:M57)</f>
        <v>2.5</v>
      </c>
      <c r="Z57" s="302">
        <f t="shared" ref="Z57:Z62" si="34">SUM(N57:P57)</f>
        <v>2.9</v>
      </c>
      <c r="AA57" s="302">
        <f t="shared" ref="AA57:AA62" si="35">SUM(Q57:U57)</f>
        <v>7.1</v>
      </c>
      <c r="AB57" s="302">
        <f t="shared" si="5"/>
        <v>7</v>
      </c>
    </row>
    <row r="58" spans="1:28" x14ac:dyDescent="0.25">
      <c r="A58" s="176"/>
      <c r="B58" s="184">
        <v>43344</v>
      </c>
      <c r="C58" s="300">
        <f>ROUND(+'Caudales totales por pozo'!C58*'Caudal Agua Natural por pozo'!C$6/100,1)</f>
        <v>0</v>
      </c>
      <c r="D58" s="300">
        <f>ROUND(+'Caudales totales por pozo'!D58*'Caudal Agua Natural por pozo'!D$6/100,1)</f>
        <v>1</v>
      </c>
      <c r="E58" s="300">
        <f>ROUND(+'Caudales totales por pozo'!E58*'Caudal Agua Natural por pozo'!E$6/100,1)</f>
        <v>0</v>
      </c>
      <c r="F58" s="300">
        <f>ROUND(+'Caudales totales por pozo'!F58*'Caudal Agua Natural por pozo'!F$6/100,1)</f>
        <v>0</v>
      </c>
      <c r="G58" s="300">
        <f>ROUND(+'Caudales totales por pozo'!G58*'Caudal Agua Natural por pozo'!G$6/100,1)</f>
        <v>0</v>
      </c>
      <c r="H58" s="300">
        <f>ROUND(+'Caudales totales por pozo'!H58*'Caudal Agua Natural por pozo'!H$6/100,1)</f>
        <v>1</v>
      </c>
      <c r="I58" s="300">
        <f>ROUND(+'Caudales totales por pozo'!I58*'Caudal Agua Natural por pozo'!I$6/100,1)</f>
        <v>1.5</v>
      </c>
      <c r="J58" s="300">
        <f>ROUND(+'Caudales totales por pozo'!J58*'Caudal Agua Natural por pozo'!J$6/100,1)</f>
        <v>0</v>
      </c>
      <c r="K58" s="300">
        <f>ROUND(+'Caudales totales por pozo'!K58*'Caudal Agua Natural por pozo'!K$6/100,1)</f>
        <v>0.4</v>
      </c>
      <c r="L58" s="300">
        <f>ROUND(+'Caudales totales por pozo'!L58*'Caudal Agua Natural por pozo'!L$6/100,1)</f>
        <v>0</v>
      </c>
      <c r="M58" s="300">
        <f>ROUND(+'Caudales totales por pozo'!M58*'Caudal Agua Natural por pozo'!M$6/100,1)</f>
        <v>0</v>
      </c>
      <c r="N58" s="300">
        <f>ROUND(+'Caudales totales por pozo'!N58*'Caudal Agua Natural por pozo'!N$6/100,1)</f>
        <v>2.4</v>
      </c>
      <c r="O58" s="300">
        <f>ROUND(+'Caudales totales por pozo'!O58*'Caudal Agua Natural por pozo'!O$6/100,1)</f>
        <v>0</v>
      </c>
      <c r="P58" s="300">
        <f>ROUND(+'Caudales totales por pozo'!P58*'Caudal Agua Natural por pozo'!P$6/100,1)</f>
        <v>0.1</v>
      </c>
      <c r="Q58" s="300">
        <f>ROUND(+'Caudales totales por pozo'!Q58*'Caudal Agua Natural por pozo'!Q$6/100,1)</f>
        <v>0.6</v>
      </c>
      <c r="R58" s="300">
        <f>ROUND(+'Caudales totales por pozo'!R58*'Caudal Agua Natural por pozo'!R$6/100,1)</f>
        <v>1</v>
      </c>
      <c r="S58" s="300">
        <f>ROUND(+'Caudales totales por pozo'!S58*'Caudal Agua Natural por pozo'!S$6/100,1)</f>
        <v>0</v>
      </c>
      <c r="T58" s="300">
        <f>ROUND(+'Caudales totales por pozo'!T58*'Caudal Agua Natural por pozo'!T$6/100,1)</f>
        <v>0.4</v>
      </c>
      <c r="U58" s="300">
        <f>ROUND(+'Caudales totales por pozo'!U58*'Caudal Agua Natural por pozo'!U$6/100,1)</f>
        <v>4.5</v>
      </c>
      <c r="V58" s="301"/>
      <c r="W58" s="302">
        <f t="shared" si="31"/>
        <v>12.899999999999999</v>
      </c>
      <c r="X58" s="302">
        <f t="shared" si="32"/>
        <v>1</v>
      </c>
      <c r="Y58" s="302">
        <f t="shared" si="33"/>
        <v>2.9</v>
      </c>
      <c r="Z58" s="302">
        <f t="shared" si="34"/>
        <v>2.5</v>
      </c>
      <c r="AA58" s="302">
        <f t="shared" si="35"/>
        <v>6.5</v>
      </c>
      <c r="AB58" s="302">
        <f t="shared" si="5"/>
        <v>6.4</v>
      </c>
    </row>
    <row r="59" spans="1:28" x14ac:dyDescent="0.25">
      <c r="A59" s="176"/>
      <c r="B59" s="184">
        <v>43374</v>
      </c>
      <c r="C59" s="300">
        <f>ROUND(+'Caudales totales por pozo'!C59*'Caudal Agua Natural por pozo'!C$6/100,1)</f>
        <v>0</v>
      </c>
      <c r="D59" s="300">
        <f>ROUND(+'Caudales totales por pozo'!D59*'Caudal Agua Natural por pozo'!D$6/100,1)</f>
        <v>1.1000000000000001</v>
      </c>
      <c r="E59" s="300">
        <f>ROUND(+'Caudales totales por pozo'!E59*'Caudal Agua Natural por pozo'!E$6/100,1)</f>
        <v>0</v>
      </c>
      <c r="F59" s="300">
        <f>ROUND(+'Caudales totales por pozo'!F59*'Caudal Agua Natural por pozo'!F$6/100,1)</f>
        <v>0</v>
      </c>
      <c r="G59" s="300">
        <f>ROUND(+'Caudales totales por pozo'!G59*'Caudal Agua Natural por pozo'!G$6/100,1)</f>
        <v>0</v>
      </c>
      <c r="H59" s="300">
        <f>ROUND(+'Caudales totales por pozo'!H59*'Caudal Agua Natural por pozo'!H$6/100,1)</f>
        <v>0.1</v>
      </c>
      <c r="I59" s="300">
        <f>ROUND(+'Caudales totales por pozo'!I59*'Caudal Agua Natural por pozo'!I$6/100,1)</f>
        <v>1.4</v>
      </c>
      <c r="J59" s="300">
        <f>ROUND(+'Caudales totales por pozo'!J59*'Caudal Agua Natural por pozo'!J$6/100,1)</f>
        <v>0</v>
      </c>
      <c r="K59" s="300">
        <f>ROUND(+'Caudales totales por pozo'!K59*'Caudal Agua Natural por pozo'!K$6/100,1)</f>
        <v>0.2</v>
      </c>
      <c r="L59" s="300">
        <f>ROUND(+'Caudales totales por pozo'!L59*'Caudal Agua Natural por pozo'!L$6/100,1)</f>
        <v>0</v>
      </c>
      <c r="M59" s="300">
        <f>ROUND(+'Caudales totales por pozo'!M59*'Caudal Agua Natural por pozo'!M$6/100,1)</f>
        <v>0</v>
      </c>
      <c r="N59" s="300">
        <f>ROUND(+'Caudales totales por pozo'!N59*'Caudal Agua Natural por pozo'!N$6/100,1)</f>
        <v>1.3</v>
      </c>
      <c r="O59" s="300">
        <f>ROUND(+'Caudales totales por pozo'!O59*'Caudal Agua Natural por pozo'!O$6/100,1)</f>
        <v>0</v>
      </c>
      <c r="P59" s="300">
        <f>ROUND(+'Caudales totales por pozo'!P59*'Caudal Agua Natural por pozo'!P$6/100,1)</f>
        <v>0</v>
      </c>
      <c r="Q59" s="300">
        <f>ROUND(+'Caudales totales por pozo'!Q59*'Caudal Agua Natural por pozo'!Q$6/100,1)</f>
        <v>1.1000000000000001</v>
      </c>
      <c r="R59" s="300">
        <f>ROUND(+'Caudales totales por pozo'!R59*'Caudal Agua Natural por pozo'!R$6/100,1)</f>
        <v>1.1000000000000001</v>
      </c>
      <c r="S59" s="300">
        <f>ROUND(+'Caudales totales por pozo'!S59*'Caudal Agua Natural por pozo'!S$6/100,1)</f>
        <v>0</v>
      </c>
      <c r="T59" s="300">
        <f>ROUND(+'Caudales totales por pozo'!T59*'Caudal Agua Natural por pozo'!T$6/100,1)</f>
        <v>0.3</v>
      </c>
      <c r="U59" s="300">
        <f>ROUND(+'Caudales totales por pozo'!U59*'Caudal Agua Natural por pozo'!U$6/100,1)</f>
        <v>4.5</v>
      </c>
      <c r="V59" s="301"/>
      <c r="W59" s="302">
        <f t="shared" si="31"/>
        <v>11.100000000000001</v>
      </c>
      <c r="X59" s="302">
        <f t="shared" si="32"/>
        <v>1.1000000000000001</v>
      </c>
      <c r="Y59" s="302">
        <f t="shared" si="33"/>
        <v>1.7</v>
      </c>
      <c r="Z59" s="302">
        <f t="shared" si="34"/>
        <v>1.3</v>
      </c>
      <c r="AA59" s="302">
        <f t="shared" si="35"/>
        <v>7</v>
      </c>
      <c r="AB59" s="302">
        <f t="shared" si="5"/>
        <v>4.0999999999999996</v>
      </c>
    </row>
    <row r="60" spans="1:28" x14ac:dyDescent="0.25">
      <c r="A60" s="176"/>
      <c r="B60" s="184">
        <v>43405</v>
      </c>
      <c r="C60" s="300">
        <f>ROUND(+'Caudales totales por pozo'!C60*'Caudal Agua Natural por pozo'!C$6/100,1)</f>
        <v>0</v>
      </c>
      <c r="D60" s="300">
        <f>ROUND(+'Caudales totales por pozo'!D60*'Caudal Agua Natural por pozo'!D$6/100,1)</f>
        <v>0.9</v>
      </c>
      <c r="E60" s="300">
        <f>ROUND(+'Caudales totales por pozo'!E60*'Caudal Agua Natural por pozo'!E$6/100,1)</f>
        <v>0</v>
      </c>
      <c r="F60" s="300">
        <f>ROUND(+'Caudales totales por pozo'!F60*'Caudal Agua Natural por pozo'!F$6/100,1)</f>
        <v>0</v>
      </c>
      <c r="G60" s="300">
        <f>ROUND(+'Caudales totales por pozo'!G60*'Caudal Agua Natural por pozo'!G$6/100,1)</f>
        <v>0</v>
      </c>
      <c r="H60" s="300">
        <f>ROUND(+'Caudales totales por pozo'!H60*'Caudal Agua Natural por pozo'!H$6/100,1)</f>
        <v>0.6</v>
      </c>
      <c r="I60" s="300">
        <f>ROUND(+'Caudales totales por pozo'!I60*'Caudal Agua Natural por pozo'!I$6/100,1)</f>
        <v>1.4</v>
      </c>
      <c r="J60" s="300">
        <f>ROUND(+'Caudales totales por pozo'!J60*'Caudal Agua Natural por pozo'!J$6/100,1)</f>
        <v>0</v>
      </c>
      <c r="K60" s="300">
        <f>ROUND(+'Caudales totales por pozo'!K60*'Caudal Agua Natural por pozo'!K$6/100,1)</f>
        <v>0.5</v>
      </c>
      <c r="L60" s="300">
        <f>ROUND(+'Caudales totales por pozo'!L60*'Caudal Agua Natural por pozo'!L$6/100,1)</f>
        <v>0</v>
      </c>
      <c r="M60" s="300">
        <f>ROUND(+'Caudales totales por pozo'!M60*'Caudal Agua Natural por pozo'!M$6/100,1)</f>
        <v>0</v>
      </c>
      <c r="N60" s="300">
        <f>ROUND(+'Caudales totales por pozo'!N60*'Caudal Agua Natural por pozo'!N$6/100,1)</f>
        <v>2.6</v>
      </c>
      <c r="O60" s="300">
        <f>ROUND(+'Caudales totales por pozo'!O60*'Caudal Agua Natural por pozo'!O$6/100,1)</f>
        <v>0</v>
      </c>
      <c r="P60" s="300">
        <f>ROUND(+'Caudales totales por pozo'!P60*'Caudal Agua Natural por pozo'!P$6/100,1)</f>
        <v>0</v>
      </c>
      <c r="Q60" s="300">
        <f>ROUND(+'Caudales totales por pozo'!Q60*'Caudal Agua Natural por pozo'!Q$6/100,1)</f>
        <v>0.6</v>
      </c>
      <c r="R60" s="300">
        <f>ROUND(+'Caudales totales por pozo'!R60*'Caudal Agua Natural por pozo'!R$6/100,1)</f>
        <v>1.1000000000000001</v>
      </c>
      <c r="S60" s="300">
        <f>ROUND(+'Caudales totales por pozo'!S60*'Caudal Agua Natural por pozo'!S$6/100,1)</f>
        <v>0</v>
      </c>
      <c r="T60" s="300">
        <f>ROUND(+'Caudales totales por pozo'!T60*'Caudal Agua Natural por pozo'!T$6/100,1)</f>
        <v>0.4</v>
      </c>
      <c r="U60" s="300">
        <f>ROUND(+'Caudales totales por pozo'!U60*'Caudal Agua Natural por pozo'!U$6/100,1)</f>
        <v>5.6</v>
      </c>
      <c r="V60" s="301"/>
      <c r="W60" s="302">
        <f t="shared" si="31"/>
        <v>13.7</v>
      </c>
      <c r="X60" s="302">
        <f t="shared" si="32"/>
        <v>0.9</v>
      </c>
      <c r="Y60" s="302">
        <f t="shared" si="33"/>
        <v>2.5</v>
      </c>
      <c r="Z60" s="302">
        <f t="shared" si="34"/>
        <v>2.6</v>
      </c>
      <c r="AA60" s="302">
        <f t="shared" si="35"/>
        <v>7.6999999999999993</v>
      </c>
      <c r="AB60" s="302">
        <f t="shared" si="5"/>
        <v>6</v>
      </c>
    </row>
    <row r="61" spans="1:28" x14ac:dyDescent="0.25">
      <c r="A61" s="176"/>
      <c r="B61" s="184">
        <v>43435</v>
      </c>
      <c r="C61" s="300">
        <f>ROUND(+'Caudales totales por pozo'!C61*'Caudal Agua Natural por pozo'!C$6/100,1)</f>
        <v>0</v>
      </c>
      <c r="D61" s="300"/>
      <c r="E61" s="300">
        <f>ROUND(+'Caudales totales por pozo'!E61*'Caudal Agua Natural por pozo'!E$6/100,1)</f>
        <v>0</v>
      </c>
      <c r="F61" s="300">
        <f>ROUND(+'Caudales totales por pozo'!F61*'Caudal Agua Natural por pozo'!F$6/100,1)</f>
        <v>0</v>
      </c>
      <c r="G61" s="300">
        <f>ROUND(+'Caudales totales por pozo'!G61*'Caudal Agua Natural por pozo'!G$6/100,1)</f>
        <v>0.6</v>
      </c>
      <c r="H61" s="300">
        <f>ROUND(+'Caudales totales por pozo'!H61*'Caudal Agua Natural por pozo'!H$6/100,1)</f>
        <v>0.5</v>
      </c>
      <c r="I61" s="300">
        <f>ROUND(+'Caudales totales por pozo'!I61*'Caudal Agua Natural por pozo'!I$6/100,1)</f>
        <v>1.3</v>
      </c>
      <c r="J61" s="300">
        <f>ROUND(+'Caudales totales por pozo'!J61*'Caudal Agua Natural por pozo'!J$6/100,1)</f>
        <v>0</v>
      </c>
      <c r="K61" s="300">
        <f>ROUND(+'Caudales totales por pozo'!K61*'Caudal Agua Natural por pozo'!K$6/100,1)</f>
        <v>0.3</v>
      </c>
      <c r="L61" s="300">
        <f>ROUND(+'Caudales totales por pozo'!L61*'Caudal Agua Natural por pozo'!L$6/100,1)</f>
        <v>0</v>
      </c>
      <c r="M61" s="300">
        <f>ROUND(+'Caudales totales por pozo'!M61*'Caudal Agua Natural por pozo'!M$6/100,1)</f>
        <v>0</v>
      </c>
      <c r="N61" s="300">
        <f>ROUND(+'Caudales totales por pozo'!N61*'Caudal Agua Natural por pozo'!N$6/100,1)</f>
        <v>1.3</v>
      </c>
      <c r="O61" s="300">
        <f>ROUND(+'Caudales totales por pozo'!O61*'Caudal Agua Natural por pozo'!O$6/100,1)</f>
        <v>0.5</v>
      </c>
      <c r="P61" s="300">
        <f>ROUND(+'Caudales totales por pozo'!P61*'Caudal Agua Natural por pozo'!P$6/100,1)</f>
        <v>0.1</v>
      </c>
      <c r="Q61" s="300">
        <f>ROUND(+'Caudales totales por pozo'!Q61*'Caudal Agua Natural por pozo'!Q$6/100,1)</f>
        <v>1</v>
      </c>
      <c r="R61" s="300">
        <f>ROUND(+'Caudales totales por pozo'!R61*'Caudal Agua Natural por pozo'!R$6/100,1)</f>
        <v>1.4</v>
      </c>
      <c r="S61" s="300">
        <f>ROUND(+'Caudales totales por pozo'!S61*'Caudal Agua Natural por pozo'!S$6/100,1)</f>
        <v>0.8</v>
      </c>
      <c r="T61" s="300">
        <f>ROUND(+'Caudales totales por pozo'!T61*'Caudal Agua Natural por pozo'!T$6/100,1)</f>
        <v>0.3</v>
      </c>
      <c r="U61" s="300">
        <f>ROUND(+'Caudales totales por pozo'!U61*'Caudal Agua Natural por pozo'!U$6/100,1)</f>
        <v>5.6</v>
      </c>
      <c r="V61" s="301"/>
      <c r="W61" s="302">
        <f t="shared" si="31"/>
        <v>13.7</v>
      </c>
      <c r="X61" s="302">
        <f t="shared" si="32"/>
        <v>0.6</v>
      </c>
      <c r="Y61" s="302">
        <f t="shared" si="33"/>
        <v>2.1</v>
      </c>
      <c r="Z61" s="302">
        <f t="shared" si="34"/>
        <v>1.9000000000000001</v>
      </c>
      <c r="AA61" s="302">
        <f t="shared" si="35"/>
        <v>9.1</v>
      </c>
      <c r="AB61" s="302">
        <f t="shared" si="5"/>
        <v>4.6000000000000005</v>
      </c>
    </row>
    <row r="62" spans="1:28" x14ac:dyDescent="0.25">
      <c r="A62" s="176"/>
      <c r="B62" s="184">
        <v>43466</v>
      </c>
      <c r="C62" s="300">
        <f>ROUND(+'Caudales totales por pozo'!C62*'Caudal Agua Natural por pozo'!C$6/100,1)</f>
        <v>0</v>
      </c>
      <c r="D62" s="300">
        <f>ROUND(+'Caudales totales por pozo'!D62*'Caudal Agua Natural por pozo'!D$6/100,1)</f>
        <v>0.6</v>
      </c>
      <c r="E62" s="300">
        <f>ROUND(+'Caudales totales por pozo'!E62*'Caudal Agua Natural por pozo'!E$6/100,1)</f>
        <v>0</v>
      </c>
      <c r="F62" s="300">
        <f>ROUND(+'Caudales totales por pozo'!F62*'Caudal Agua Natural por pozo'!F$6/100,1)</f>
        <v>0</v>
      </c>
      <c r="G62" s="300">
        <f>ROUND(+'Caudales totales por pozo'!G62*'Caudal Agua Natural por pozo'!G$6/100,1)</f>
        <v>1.4</v>
      </c>
      <c r="H62" s="300">
        <f>ROUND(+'Caudales totales por pozo'!H62*'Caudal Agua Natural por pozo'!H$6/100,1)</f>
        <v>0.6</v>
      </c>
      <c r="I62" s="300">
        <f>ROUND(+'Caudales totales por pozo'!I62*'Caudal Agua Natural por pozo'!I$6/100,1)</f>
        <v>1</v>
      </c>
      <c r="J62" s="300">
        <f>ROUND(+'Caudales totales por pozo'!J62*'Caudal Agua Natural por pozo'!J$6/100,1)</f>
        <v>0</v>
      </c>
      <c r="K62" s="300">
        <f>ROUND(+'Caudales totales por pozo'!K62*'Caudal Agua Natural por pozo'!K$6/100,1)</f>
        <v>0.3</v>
      </c>
      <c r="L62" s="300">
        <f>ROUND(+'Caudales totales por pozo'!L62*'Caudal Agua Natural por pozo'!L$6/100,1)</f>
        <v>0</v>
      </c>
      <c r="M62" s="300">
        <f>ROUND(+'Caudales totales por pozo'!M62*'Caudal Agua Natural por pozo'!M$6/100,1)</f>
        <v>0</v>
      </c>
      <c r="N62" s="300">
        <f>ROUND(+'Caudales totales por pozo'!N62*'Caudal Agua Natural por pozo'!N$6/100,1)</f>
        <v>0</v>
      </c>
      <c r="O62" s="300">
        <f>ROUND(+'Caudales totales por pozo'!O62*'Caudal Agua Natural por pozo'!O$6/100,1)</f>
        <v>1.1000000000000001</v>
      </c>
      <c r="P62" s="300">
        <f>ROUND(+'Caudales totales por pozo'!P62*'Caudal Agua Natural por pozo'!P$6/100,1)</f>
        <v>1.2</v>
      </c>
      <c r="Q62" s="300">
        <f>ROUND(+'Caudales totales por pozo'!Q62*'Caudal Agua Natural por pozo'!Q$6/100,1)</f>
        <v>1</v>
      </c>
      <c r="R62" s="300">
        <f>ROUND(+'Caudales totales por pozo'!R62*'Caudal Agua Natural por pozo'!R$6/100,1)</f>
        <v>0.9</v>
      </c>
      <c r="S62" s="300">
        <f>ROUND(+'Caudales totales por pozo'!S62*'Caudal Agua Natural por pozo'!S$6/100,1)</f>
        <v>0.4</v>
      </c>
      <c r="T62" s="300">
        <f>ROUND(+'Caudales totales por pozo'!T62*'Caudal Agua Natural por pozo'!T$6/100,1)</f>
        <v>0.3</v>
      </c>
      <c r="U62" s="300">
        <f>ROUND(+'Caudales totales por pozo'!U62*'Caudal Agua Natural por pozo'!U$6/100,1)</f>
        <v>5</v>
      </c>
      <c r="V62" s="301"/>
      <c r="W62" s="302">
        <f t="shared" si="31"/>
        <v>13.8</v>
      </c>
      <c r="X62" s="302">
        <f t="shared" si="32"/>
        <v>2</v>
      </c>
      <c r="Y62" s="302">
        <f t="shared" si="33"/>
        <v>1.9000000000000001</v>
      </c>
      <c r="Z62" s="302">
        <f t="shared" si="34"/>
        <v>2.2999999999999998</v>
      </c>
      <c r="AA62" s="302">
        <f t="shared" si="35"/>
        <v>7.6</v>
      </c>
      <c r="AB62" s="302">
        <f t="shared" si="5"/>
        <v>6.2</v>
      </c>
    </row>
    <row r="63" spans="1:28" x14ac:dyDescent="0.25">
      <c r="A63" s="176"/>
      <c r="B63" s="266">
        <v>43498</v>
      </c>
      <c r="C63" s="268">
        <f>ROUND(+'Caudales totales por pozo'!C63*'Caudal Agua Natural por pozo'!C$6/100,1)</f>
        <v>0</v>
      </c>
      <c r="D63" s="268">
        <f>ROUND(+'Caudales totales por pozo'!D63*'Caudal Agua Natural por pozo'!D$6/100,1)</f>
        <v>1.5</v>
      </c>
      <c r="E63" s="268">
        <f>ROUND(+'Caudales totales por pozo'!E63*'Caudal Agua Natural por pozo'!E$6/100,1)</f>
        <v>0</v>
      </c>
      <c r="F63" s="268">
        <f>ROUND(+'Caudales totales por pozo'!F63*'Caudal Agua Natural por pozo'!F$6/100,1)</f>
        <v>0</v>
      </c>
      <c r="G63" s="268">
        <f>ROUND(+'Caudales totales por pozo'!G63*'Caudal Agua Natural por pozo'!G$6/100,1)</f>
        <v>1.6</v>
      </c>
      <c r="H63" s="268">
        <f>ROUND(+'Caudales totales por pozo'!H63*'Caudal Agua Natural por pozo'!H$6/100,1)</f>
        <v>0.2</v>
      </c>
      <c r="I63" s="268">
        <f>ROUND(+'Caudales totales por pozo'!I63*'Caudal Agua Natural por pozo'!I$6/100,1)</f>
        <v>1.4</v>
      </c>
      <c r="J63" s="268">
        <f>ROUND(+'Caudales totales por pozo'!J63*'Caudal Agua Natural por pozo'!J$6/100,1)</f>
        <v>0</v>
      </c>
      <c r="K63" s="268">
        <f>ROUND(+'Caudales totales por pozo'!K63*'Caudal Agua Natural por pozo'!K$6/100,1)</f>
        <v>0.2</v>
      </c>
      <c r="L63" s="268">
        <f>ROUND(+'Caudales totales por pozo'!L63*'Caudal Agua Natural por pozo'!L$6/100,1)</f>
        <v>0.1</v>
      </c>
      <c r="M63" s="268">
        <f>ROUND(+'Caudales totales por pozo'!M63*'Caudal Agua Natural por pozo'!M$6/100,1)</f>
        <v>0</v>
      </c>
      <c r="N63" s="268">
        <f>ROUND(+'Caudales totales por pozo'!N63*'Caudal Agua Natural por pozo'!N$6/100,1)</f>
        <v>1.7</v>
      </c>
      <c r="O63" s="268">
        <f>ROUND(+'Caudales totales por pozo'!O63*'Caudal Agua Natural por pozo'!O$6/100,1)</f>
        <v>0.8</v>
      </c>
      <c r="P63" s="268">
        <f>ROUND(+'Caudales totales por pozo'!P63*'Caudal Agua Natural por pozo'!P$6/100,1)</f>
        <v>1</v>
      </c>
      <c r="Q63" s="268">
        <f>ROUND(+'Caudales totales por pozo'!Q63*'Caudal Agua Natural por pozo'!Q$6/100,1)</f>
        <v>1.5</v>
      </c>
      <c r="R63" s="268">
        <f>ROUND(+'Caudales totales por pozo'!R63*'Caudal Agua Natural por pozo'!R$6/100,1)</f>
        <v>0.4</v>
      </c>
      <c r="S63" s="268">
        <f>ROUND(+'Caudales totales por pozo'!S63*'Caudal Agua Natural por pozo'!S$6/100,1)</f>
        <v>0.4</v>
      </c>
      <c r="T63" s="268">
        <f>ROUND(+'Caudales totales por pozo'!T63*'Caudal Agua Natural por pozo'!T$6/100,1)</f>
        <v>0.2</v>
      </c>
      <c r="U63" s="268">
        <f>ROUND(+'Caudales totales por pozo'!U63*'Caudal Agua Natural por pozo'!U$6/100,1)</f>
        <v>3.9</v>
      </c>
      <c r="W63" s="278">
        <f>SUM(C63:U63)</f>
        <v>14.9</v>
      </c>
      <c r="X63" s="278">
        <f>SUM(C63:G63)</f>
        <v>3.1</v>
      </c>
      <c r="Y63" s="278">
        <f>SUM(H63:M63)</f>
        <v>1.9</v>
      </c>
      <c r="Z63" s="278">
        <f>SUM(N63:P63)</f>
        <v>3.5</v>
      </c>
      <c r="AA63" s="278">
        <f>SUM(Q63:U63)</f>
        <v>6.4</v>
      </c>
      <c r="AB63" s="278">
        <f t="shared" si="5"/>
        <v>8.5</v>
      </c>
    </row>
    <row r="64" spans="1:28" ht="17.25" customHeight="1" x14ac:dyDescent="0.25">
      <c r="A64" s="328" t="s">
        <v>417</v>
      </c>
      <c r="B64" s="329"/>
      <c r="C64" s="296" t="s">
        <v>418</v>
      </c>
      <c r="D64" s="293"/>
      <c r="E64" s="293"/>
      <c r="F64" s="293"/>
      <c r="G64" s="293"/>
      <c r="H64" s="293"/>
      <c r="I64" s="293"/>
      <c r="J64" s="293"/>
      <c r="K64" s="293"/>
      <c r="L64" s="293"/>
      <c r="M64" s="293"/>
      <c r="N64" s="293"/>
      <c r="O64" s="293"/>
      <c r="P64" s="293"/>
      <c r="Q64" s="293"/>
      <c r="R64" s="293"/>
      <c r="S64" s="293"/>
      <c r="T64" s="293"/>
      <c r="U64" s="293"/>
      <c r="V64" s="293"/>
      <c r="W64" s="293"/>
      <c r="X64" s="293"/>
    </row>
    <row r="65" spans="1:21" x14ac:dyDescent="0.25">
      <c r="A65" s="294"/>
      <c r="B65" s="259"/>
      <c r="C65" s="295" t="s">
        <v>419</v>
      </c>
      <c r="D65" s="293" t="s">
        <v>420</v>
      </c>
      <c r="E65" s="293"/>
      <c r="F65" s="293"/>
      <c r="G65" s="293"/>
      <c r="H65" s="293"/>
      <c r="I65" s="293"/>
      <c r="J65" s="293"/>
      <c r="K65" s="293"/>
      <c r="L65" s="293"/>
      <c r="M65" s="293"/>
      <c r="N65" s="293"/>
      <c r="O65" s="293"/>
      <c r="P65" s="293"/>
      <c r="Q65" s="293"/>
      <c r="R65" s="293"/>
      <c r="S65" s="293"/>
      <c r="T65" s="293"/>
      <c r="U65" s="293"/>
    </row>
    <row r="66" spans="1:21" x14ac:dyDescent="0.25">
      <c r="A66" s="294"/>
      <c r="B66" s="259"/>
      <c r="C66" s="292" t="s">
        <v>421</v>
      </c>
      <c r="D66" s="293" t="s">
        <v>422</v>
      </c>
      <c r="E66" s="293"/>
      <c r="F66" s="293"/>
      <c r="G66" s="293"/>
      <c r="H66" s="293"/>
      <c r="I66" s="293"/>
      <c r="J66" s="293"/>
      <c r="K66" s="293"/>
      <c r="L66" s="293"/>
      <c r="M66" s="293"/>
      <c r="N66" s="293"/>
      <c r="O66" s="293"/>
      <c r="P66" s="293"/>
      <c r="Q66" s="293"/>
      <c r="R66" s="293"/>
      <c r="S66" s="293"/>
      <c r="T66" s="293"/>
      <c r="U66" s="293"/>
    </row>
    <row r="67" spans="1:21" x14ac:dyDescent="0.25">
      <c r="A67" s="294"/>
      <c r="B67" s="259"/>
      <c r="C67" s="304" t="s">
        <v>423</v>
      </c>
      <c r="D67" s="293" t="s">
        <v>424</v>
      </c>
      <c r="E67" s="293"/>
      <c r="F67" s="293"/>
      <c r="G67" s="293"/>
      <c r="H67" s="293"/>
      <c r="I67" s="293"/>
      <c r="J67" s="293"/>
      <c r="K67" s="293"/>
      <c r="L67" s="293"/>
      <c r="M67" s="293"/>
      <c r="N67" s="293"/>
      <c r="O67" s="293"/>
      <c r="P67" s="293"/>
      <c r="Q67" s="293"/>
      <c r="R67" s="293"/>
      <c r="S67" s="293"/>
      <c r="T67" s="293"/>
      <c r="U67" s="293"/>
    </row>
    <row r="68" spans="1:21" x14ac:dyDescent="0.25">
      <c r="A68" s="294"/>
      <c r="B68" s="259"/>
      <c r="C68" s="303" t="s">
        <v>426</v>
      </c>
      <c r="D68" s="293" t="s">
        <v>425</v>
      </c>
      <c r="E68" s="293"/>
      <c r="F68" s="293"/>
      <c r="G68" s="293"/>
      <c r="H68" s="293"/>
      <c r="I68" s="293"/>
      <c r="J68" s="293"/>
      <c r="K68" s="293"/>
      <c r="L68" s="293"/>
      <c r="M68" s="293"/>
      <c r="N68" s="293"/>
      <c r="O68" s="293"/>
      <c r="P68" s="293"/>
      <c r="Q68" s="293"/>
      <c r="R68" s="293"/>
      <c r="S68" s="293"/>
      <c r="T68" s="293"/>
      <c r="U68" s="293"/>
    </row>
    <row r="69" spans="1:21" x14ac:dyDescent="0.25">
      <c r="A69" s="176"/>
      <c r="C69" s="269"/>
      <c r="D69" s="269"/>
      <c r="E69" s="269"/>
      <c r="F69" s="269"/>
      <c r="G69" s="269"/>
      <c r="H69" s="269"/>
      <c r="I69" s="269"/>
      <c r="J69" s="269"/>
      <c r="K69" s="269"/>
      <c r="L69" s="269"/>
      <c r="M69" s="269"/>
      <c r="N69" s="269"/>
      <c r="O69" s="269"/>
      <c r="P69" s="269"/>
      <c r="Q69" s="269"/>
      <c r="R69" s="269"/>
      <c r="S69" s="269"/>
      <c r="T69" s="269"/>
      <c r="U69" s="269"/>
    </row>
    <row r="70" spans="1:21" x14ac:dyDescent="0.25">
      <c r="A70" s="176"/>
      <c r="C70" s="176"/>
      <c r="D70" s="176"/>
      <c r="E70" s="176"/>
      <c r="F70" s="176"/>
      <c r="G70" s="176"/>
      <c r="H70" s="176"/>
      <c r="I70" s="176"/>
      <c r="J70" s="176"/>
      <c r="K70" s="176"/>
      <c r="L70" s="176"/>
      <c r="M70" s="176"/>
      <c r="N70" s="176"/>
      <c r="O70" s="176"/>
      <c r="P70" s="176"/>
      <c r="Q70" s="176"/>
      <c r="R70" s="176"/>
      <c r="S70" s="176"/>
      <c r="T70" s="176"/>
      <c r="U70" s="176"/>
    </row>
    <row r="71" spans="1:21" x14ac:dyDescent="0.25">
      <c r="A71" s="176"/>
      <c r="C71" s="176"/>
      <c r="D71" s="176"/>
      <c r="E71" s="176"/>
      <c r="F71" s="176"/>
      <c r="G71" s="176"/>
      <c r="H71" s="176"/>
      <c r="I71" s="176"/>
      <c r="J71" s="176"/>
      <c r="K71" s="176"/>
      <c r="L71" s="176"/>
      <c r="M71" s="176"/>
      <c r="N71" s="176"/>
      <c r="O71" s="176"/>
      <c r="P71" s="176"/>
      <c r="Q71" s="176"/>
      <c r="R71" s="176"/>
      <c r="S71" s="176"/>
      <c r="T71" s="176"/>
      <c r="U71" s="176"/>
    </row>
    <row r="72" spans="1:21" x14ac:dyDescent="0.25">
      <c r="A72" s="176"/>
      <c r="C72" s="176"/>
      <c r="D72" s="176"/>
      <c r="E72" s="176"/>
      <c r="F72" s="176"/>
      <c r="G72" s="176"/>
      <c r="H72" s="176"/>
      <c r="I72" s="176"/>
      <c r="J72" s="176"/>
      <c r="K72" s="176"/>
      <c r="L72" s="176"/>
      <c r="M72" s="176"/>
      <c r="N72" s="176"/>
      <c r="O72" s="176"/>
      <c r="P72" s="176"/>
      <c r="Q72" s="176"/>
      <c r="R72" s="176"/>
      <c r="S72" s="176"/>
      <c r="T72" s="176"/>
      <c r="U72" s="176"/>
    </row>
    <row r="73" spans="1:21" x14ac:dyDescent="0.25">
      <c r="A73" s="176"/>
      <c r="C73" s="176"/>
      <c r="D73" s="176"/>
      <c r="E73" s="176"/>
      <c r="F73" s="176"/>
      <c r="G73" s="176"/>
      <c r="H73" s="176"/>
      <c r="I73" s="176"/>
      <c r="J73" s="176"/>
      <c r="K73" s="176"/>
      <c r="L73" s="176"/>
      <c r="M73" s="176"/>
      <c r="N73" s="176"/>
      <c r="O73" s="176"/>
      <c r="P73" s="176"/>
      <c r="Q73" s="176"/>
      <c r="R73" s="176"/>
      <c r="S73" s="176"/>
      <c r="T73" s="176"/>
      <c r="U73" s="176"/>
    </row>
    <row r="74" spans="1:21" x14ac:dyDescent="0.25">
      <c r="A74" s="176"/>
      <c r="C74" s="176"/>
      <c r="D74" s="176"/>
      <c r="E74" s="176"/>
      <c r="F74" s="176"/>
      <c r="G74" s="176"/>
      <c r="H74" s="176"/>
      <c r="I74" s="176"/>
      <c r="J74" s="176"/>
      <c r="K74" s="176"/>
      <c r="L74" s="176"/>
      <c r="M74" s="176"/>
      <c r="N74" s="176"/>
      <c r="O74" s="176"/>
      <c r="P74" s="176"/>
      <c r="Q74" s="176"/>
      <c r="R74" s="176"/>
      <c r="S74" s="176"/>
      <c r="T74" s="176"/>
      <c r="U74" s="176"/>
    </row>
    <row r="75" spans="1:21" x14ac:dyDescent="0.25">
      <c r="A75" s="176"/>
      <c r="C75" s="176"/>
      <c r="D75" s="176"/>
      <c r="E75" s="176"/>
      <c r="F75" s="176"/>
      <c r="G75" s="176"/>
      <c r="H75" s="176"/>
      <c r="I75" s="176"/>
      <c r="J75" s="176"/>
      <c r="K75" s="176"/>
      <c r="L75" s="176"/>
      <c r="M75" s="176"/>
      <c r="N75" s="176"/>
      <c r="O75" s="176"/>
      <c r="P75" s="176"/>
      <c r="Q75" s="176"/>
      <c r="R75" s="176"/>
      <c r="S75" s="176"/>
      <c r="T75" s="176"/>
      <c r="U75" s="176"/>
    </row>
    <row r="76" spans="1:21" x14ac:dyDescent="0.25">
      <c r="A76" s="176"/>
      <c r="C76" s="176"/>
      <c r="D76" s="176"/>
      <c r="E76" s="176"/>
      <c r="F76" s="176"/>
      <c r="G76" s="176"/>
      <c r="H76" s="176"/>
      <c r="I76" s="176"/>
      <c r="J76" s="176"/>
      <c r="K76" s="176"/>
      <c r="L76" s="176"/>
      <c r="M76" s="176"/>
      <c r="N76" s="176"/>
      <c r="O76" s="176"/>
      <c r="P76" s="176"/>
      <c r="Q76" s="176"/>
      <c r="R76" s="176"/>
      <c r="S76" s="176"/>
      <c r="T76" s="176"/>
      <c r="U76" s="176"/>
    </row>
    <row r="77" spans="1:21" x14ac:dyDescent="0.25">
      <c r="A77" s="176"/>
      <c r="C77" s="176"/>
      <c r="D77" s="176"/>
      <c r="E77" s="176"/>
      <c r="F77" s="176"/>
      <c r="G77" s="176"/>
      <c r="H77" s="176"/>
      <c r="I77" s="176"/>
      <c r="J77" s="176"/>
      <c r="K77" s="176"/>
      <c r="L77" s="176"/>
      <c r="M77" s="176"/>
      <c r="N77" s="176"/>
      <c r="O77" s="176"/>
      <c r="P77" s="176"/>
      <c r="Q77" s="176"/>
      <c r="R77" s="176"/>
      <c r="S77" s="176"/>
      <c r="T77" s="176"/>
      <c r="U77" s="176"/>
    </row>
  </sheetData>
  <mergeCells count="8">
    <mergeCell ref="A64:B64"/>
    <mergeCell ref="A3:A6"/>
    <mergeCell ref="AB4:AB5"/>
    <mergeCell ref="AA4:AA5"/>
    <mergeCell ref="C1:G1"/>
    <mergeCell ref="H1:M1"/>
    <mergeCell ref="N1:P1"/>
    <mergeCell ref="Q1:U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/>
  </sheetPr>
  <dimension ref="A1:AF82"/>
  <sheetViews>
    <sheetView zoomScale="60" zoomScaleNormal="60" workbookViewId="0">
      <pane xSplit="2" ySplit="2" topLeftCell="C36" activePane="bottomRight" state="frozen"/>
      <selection pane="topRight" activeCell="C1" sqref="C1"/>
      <selection pane="bottomLeft" activeCell="A2" sqref="A2"/>
      <selection pane="bottomRight" activeCell="V64" sqref="V64:W64"/>
    </sheetView>
  </sheetViews>
  <sheetFormatPr baseColWidth="10" defaultRowHeight="15" x14ac:dyDescent="0.25"/>
  <cols>
    <col min="1" max="1" width="17" style="186" customWidth="1"/>
    <col min="2" max="2" width="19.28515625" style="186" customWidth="1"/>
    <col min="27" max="27" width="13.42578125" customWidth="1"/>
    <col min="28" max="28" width="12.7109375" customWidth="1"/>
  </cols>
  <sheetData>
    <row r="1" spans="1:32" ht="16.5" thickTop="1" thickBot="1" x14ac:dyDescent="0.3">
      <c r="C1" s="334" t="s">
        <v>344</v>
      </c>
      <c r="D1" s="334"/>
      <c r="E1" s="334"/>
      <c r="F1" s="334"/>
      <c r="G1" s="334"/>
      <c r="H1" s="334" t="s">
        <v>340</v>
      </c>
      <c r="I1" s="334"/>
      <c r="J1" s="334"/>
      <c r="K1" s="334"/>
      <c r="L1" s="334"/>
      <c r="M1" s="334"/>
      <c r="N1" s="334" t="s">
        <v>341</v>
      </c>
      <c r="O1" s="334"/>
      <c r="P1" s="334"/>
      <c r="Q1" s="334" t="s">
        <v>395</v>
      </c>
      <c r="R1" s="334"/>
      <c r="S1" s="334"/>
      <c r="T1" s="334"/>
      <c r="U1" s="334"/>
    </row>
    <row r="2" spans="1:32" s="186" customFormat="1" ht="16.5" thickTop="1" thickBot="1" x14ac:dyDescent="0.3">
      <c r="A2" s="187"/>
      <c r="B2" s="253"/>
      <c r="C2" s="243" t="s">
        <v>200</v>
      </c>
      <c r="D2" s="244" t="s">
        <v>201</v>
      </c>
      <c r="E2" s="244" t="s">
        <v>202</v>
      </c>
      <c r="F2" s="248" t="s">
        <v>203</v>
      </c>
      <c r="G2" s="249" t="s">
        <v>204</v>
      </c>
      <c r="H2" s="250" t="s">
        <v>361</v>
      </c>
      <c r="I2" s="251" t="s">
        <v>362</v>
      </c>
      <c r="J2" s="251" t="s">
        <v>363</v>
      </c>
      <c r="K2" s="251" t="s">
        <v>364</v>
      </c>
      <c r="L2" s="251" t="s">
        <v>365</v>
      </c>
      <c r="M2" s="252" t="s">
        <v>366</v>
      </c>
      <c r="N2" s="250" t="s">
        <v>367</v>
      </c>
      <c r="O2" s="251" t="s">
        <v>368</v>
      </c>
      <c r="P2" s="252" t="s">
        <v>369</v>
      </c>
      <c r="Q2" s="245" t="s">
        <v>370</v>
      </c>
      <c r="R2" s="246" t="s">
        <v>371</v>
      </c>
      <c r="S2" s="246" t="s">
        <v>372</v>
      </c>
      <c r="T2" s="246" t="s">
        <v>373</v>
      </c>
      <c r="U2" s="247" t="s">
        <v>374</v>
      </c>
      <c r="V2" s="187"/>
      <c r="W2" s="187"/>
    </row>
    <row r="3" spans="1:32" ht="15.75" thickTop="1" x14ac:dyDescent="0.25">
      <c r="A3" s="330" t="s">
        <v>375</v>
      </c>
      <c r="B3" s="254" t="s">
        <v>376</v>
      </c>
      <c r="C3" s="234" t="s">
        <v>380</v>
      </c>
      <c r="D3" s="235" t="s">
        <v>380</v>
      </c>
      <c r="E3" s="235" t="s">
        <v>380</v>
      </c>
      <c r="F3" s="235" t="s">
        <v>380</v>
      </c>
      <c r="G3" s="236" t="s">
        <v>380</v>
      </c>
      <c r="H3" s="237">
        <v>1</v>
      </c>
      <c r="I3" s="193">
        <v>0</v>
      </c>
      <c r="J3" s="193">
        <v>2</v>
      </c>
      <c r="K3" s="238" t="s">
        <v>379</v>
      </c>
      <c r="L3" s="238" t="s">
        <v>379</v>
      </c>
      <c r="M3" s="239" t="s">
        <v>379</v>
      </c>
      <c r="N3" s="237">
        <v>9</v>
      </c>
      <c r="O3" s="193">
        <v>17</v>
      </c>
      <c r="P3" s="239" t="s">
        <v>380</v>
      </c>
      <c r="Q3" s="240">
        <v>50</v>
      </c>
      <c r="R3" s="241">
        <v>17</v>
      </c>
      <c r="S3" s="241">
        <v>22</v>
      </c>
      <c r="T3" s="241">
        <v>17</v>
      </c>
      <c r="U3" s="242">
        <v>32</v>
      </c>
      <c r="V3" s="179"/>
      <c r="W3" s="179"/>
    </row>
    <row r="4" spans="1:32" x14ac:dyDescent="0.25">
      <c r="A4" s="331"/>
      <c r="B4" s="255" t="s">
        <v>377</v>
      </c>
      <c r="C4" s="230" t="s">
        <v>380</v>
      </c>
      <c r="D4" s="191" t="s">
        <v>380</v>
      </c>
      <c r="E4" s="191" t="s">
        <v>380</v>
      </c>
      <c r="F4" s="191" t="s">
        <v>380</v>
      </c>
      <c r="G4" s="231" t="s">
        <v>380</v>
      </c>
      <c r="H4" s="232">
        <v>25</v>
      </c>
      <c r="I4" s="178">
        <v>7</v>
      </c>
      <c r="J4" s="178">
        <v>17</v>
      </c>
      <c r="K4" s="178">
        <v>0</v>
      </c>
      <c r="L4" s="178">
        <v>21</v>
      </c>
      <c r="M4" s="223">
        <v>3</v>
      </c>
      <c r="N4" s="232">
        <v>12</v>
      </c>
      <c r="O4" s="178">
        <v>35</v>
      </c>
      <c r="P4" s="223">
        <v>0</v>
      </c>
      <c r="Q4" s="222">
        <v>60</v>
      </c>
      <c r="R4" s="204">
        <v>38</v>
      </c>
      <c r="S4" s="204">
        <v>16</v>
      </c>
      <c r="T4" s="204">
        <v>26</v>
      </c>
      <c r="U4" s="223">
        <v>26</v>
      </c>
      <c r="V4" s="179"/>
      <c r="W4" s="179"/>
      <c r="X4" s="187"/>
      <c r="Y4" s="187"/>
      <c r="Z4" s="187"/>
      <c r="AA4" s="333" t="s">
        <v>395</v>
      </c>
      <c r="AB4" s="333" t="s">
        <v>397</v>
      </c>
      <c r="AC4" s="196"/>
      <c r="AD4" s="196"/>
      <c r="AE4" s="196"/>
      <c r="AF4" s="196"/>
    </row>
    <row r="5" spans="1:32" x14ac:dyDescent="0.25">
      <c r="A5" s="331"/>
      <c r="B5" s="255" t="s">
        <v>378</v>
      </c>
      <c r="C5" s="226">
        <v>0</v>
      </c>
      <c r="D5" s="199">
        <v>10</v>
      </c>
      <c r="E5" s="199">
        <v>0</v>
      </c>
      <c r="F5" s="199">
        <v>6</v>
      </c>
      <c r="G5" s="227">
        <v>11</v>
      </c>
      <c r="H5" s="232">
        <v>24</v>
      </c>
      <c r="I5" s="178">
        <v>24</v>
      </c>
      <c r="J5" s="213" t="s">
        <v>379</v>
      </c>
      <c r="K5" s="178">
        <v>13</v>
      </c>
      <c r="L5" s="178">
        <v>12</v>
      </c>
      <c r="M5" s="233" t="s">
        <v>379</v>
      </c>
      <c r="N5" s="232">
        <v>23</v>
      </c>
      <c r="O5" s="178">
        <v>28</v>
      </c>
      <c r="P5" s="223">
        <v>19</v>
      </c>
      <c r="Q5" s="222">
        <v>45</v>
      </c>
      <c r="R5" s="204">
        <v>11</v>
      </c>
      <c r="S5" s="204">
        <v>30</v>
      </c>
      <c r="T5" s="204">
        <v>23</v>
      </c>
      <c r="U5" s="223">
        <v>75</v>
      </c>
      <c r="V5" s="179"/>
      <c r="W5" s="190" t="s">
        <v>393</v>
      </c>
      <c r="X5" s="187" t="s">
        <v>344</v>
      </c>
      <c r="Y5" s="187" t="s">
        <v>340</v>
      </c>
      <c r="Z5" s="187" t="s">
        <v>341</v>
      </c>
      <c r="AA5" s="333"/>
      <c r="AB5" s="333"/>
    </row>
    <row r="6" spans="1:32" ht="15.75" thickBot="1" x14ac:dyDescent="0.3">
      <c r="A6" s="332"/>
      <c r="B6" s="256" t="s">
        <v>381</v>
      </c>
      <c r="C6" s="224">
        <v>0</v>
      </c>
      <c r="D6" s="217">
        <v>3</v>
      </c>
      <c r="E6" s="217">
        <v>0</v>
      </c>
      <c r="F6" s="217">
        <v>0</v>
      </c>
      <c r="G6" s="225">
        <v>14</v>
      </c>
      <c r="H6" s="228">
        <v>18</v>
      </c>
      <c r="I6" s="220">
        <v>34</v>
      </c>
      <c r="J6" s="220">
        <v>0</v>
      </c>
      <c r="K6" s="220">
        <v>21</v>
      </c>
      <c r="L6" s="220">
        <v>7</v>
      </c>
      <c r="M6" s="229">
        <v>65</v>
      </c>
      <c r="N6" s="228">
        <v>32</v>
      </c>
      <c r="O6" s="220">
        <v>28</v>
      </c>
      <c r="P6" s="229">
        <v>22</v>
      </c>
      <c r="Q6" s="224">
        <v>82</v>
      </c>
      <c r="R6" s="217">
        <v>24</v>
      </c>
      <c r="S6" s="217">
        <v>27</v>
      </c>
      <c r="T6" s="217">
        <v>32</v>
      </c>
      <c r="U6" s="225">
        <v>100</v>
      </c>
      <c r="V6" s="179"/>
      <c r="W6" s="190" t="s">
        <v>394</v>
      </c>
      <c r="X6" s="190" t="s">
        <v>394</v>
      </c>
      <c r="Y6" s="190" t="s">
        <v>394</v>
      </c>
      <c r="Z6" s="190" t="s">
        <v>394</v>
      </c>
      <c r="AA6" s="190" t="s">
        <v>394</v>
      </c>
      <c r="AB6" s="194" t="s">
        <v>394</v>
      </c>
    </row>
    <row r="7" spans="1:32" ht="16.5" thickTop="1" x14ac:dyDescent="0.3">
      <c r="B7" s="184">
        <v>41791</v>
      </c>
      <c r="C7" s="177" t="s">
        <v>396</v>
      </c>
      <c r="D7" s="177" t="s">
        <v>396</v>
      </c>
      <c r="E7" s="177" t="s">
        <v>396</v>
      </c>
      <c r="F7" s="177" t="s">
        <v>396</v>
      </c>
      <c r="G7" s="177" t="s">
        <v>396</v>
      </c>
      <c r="H7" s="176" t="s">
        <v>396</v>
      </c>
      <c r="I7" s="176" t="s">
        <v>396</v>
      </c>
      <c r="J7" s="176" t="s">
        <v>396</v>
      </c>
      <c r="K7" s="176" t="s">
        <v>396</v>
      </c>
      <c r="L7" s="176" t="s">
        <v>396</v>
      </c>
      <c r="M7" s="176" t="s">
        <v>396</v>
      </c>
      <c r="N7" s="176" t="s">
        <v>396</v>
      </c>
      <c r="O7" s="176" t="s">
        <v>396</v>
      </c>
      <c r="P7" s="176" t="s">
        <v>396</v>
      </c>
      <c r="Q7" s="176" t="s">
        <v>396</v>
      </c>
      <c r="R7" s="176" t="s">
        <v>396</v>
      </c>
      <c r="S7" s="176" t="s">
        <v>396</v>
      </c>
      <c r="T7" s="176" t="s">
        <v>396</v>
      </c>
      <c r="U7" s="176" t="s">
        <v>396</v>
      </c>
      <c r="V7" s="176"/>
      <c r="W7" s="261">
        <f>SUM(C7:U7)</f>
        <v>0</v>
      </c>
      <c r="X7" s="261">
        <f>SUM(C7:G7)</f>
        <v>0</v>
      </c>
      <c r="Y7" s="261">
        <f>SUM(H7:M7)</f>
        <v>0</v>
      </c>
      <c r="Z7" s="261">
        <f>SUM(N7:P7)</f>
        <v>0</v>
      </c>
      <c r="AA7" s="261">
        <f>SUM(Q7:U7)</f>
        <v>0</v>
      </c>
      <c r="AB7" s="262">
        <f>SUM(X7:Z7)</f>
        <v>0</v>
      </c>
    </row>
    <row r="8" spans="1:32" ht="15.75" x14ac:dyDescent="0.3">
      <c r="B8" s="184">
        <v>41821</v>
      </c>
      <c r="C8" s="177" t="s">
        <v>396</v>
      </c>
      <c r="D8" s="177" t="s">
        <v>396</v>
      </c>
      <c r="E8" s="177" t="s">
        <v>396</v>
      </c>
      <c r="F8" s="177" t="s">
        <v>396</v>
      </c>
      <c r="G8" s="177" t="s">
        <v>396</v>
      </c>
      <c r="H8" s="176" t="s">
        <v>396</v>
      </c>
      <c r="I8" s="176" t="s">
        <v>396</v>
      </c>
      <c r="J8" s="176" t="s">
        <v>396</v>
      </c>
      <c r="K8" s="176" t="s">
        <v>396</v>
      </c>
      <c r="L8" s="176" t="s">
        <v>396</v>
      </c>
      <c r="M8" s="176" t="s">
        <v>396</v>
      </c>
      <c r="N8" s="176" t="s">
        <v>396</v>
      </c>
      <c r="O8" s="176" t="s">
        <v>396</v>
      </c>
      <c r="P8" s="176" t="s">
        <v>396</v>
      </c>
      <c r="Q8" s="176" t="s">
        <v>396</v>
      </c>
      <c r="R8" s="176" t="s">
        <v>396</v>
      </c>
      <c r="S8" s="176" t="s">
        <v>396</v>
      </c>
      <c r="T8" s="176" t="s">
        <v>396</v>
      </c>
      <c r="U8" s="176" t="s">
        <v>396</v>
      </c>
      <c r="V8" s="176"/>
      <c r="W8" s="261">
        <f t="shared" ref="W8:W62" si="0">SUM(C8:U8)</f>
        <v>0</v>
      </c>
      <c r="X8" s="261">
        <f t="shared" ref="X8:X62" si="1">SUM(C8:G8)</f>
        <v>0</v>
      </c>
      <c r="Y8" s="261">
        <f t="shared" ref="Y8:Y63" si="2">SUM(H8:M8)</f>
        <v>0</v>
      </c>
      <c r="Z8" s="261">
        <f t="shared" ref="Z8:Z63" si="3">SUM(N8:P8)</f>
        <v>0</v>
      </c>
      <c r="AA8" s="261">
        <f t="shared" ref="AA8:AA63" si="4">SUM(Q8:U8)</f>
        <v>0</v>
      </c>
      <c r="AB8" s="262">
        <f t="shared" ref="AB8:AB63" si="5">SUM(X8:Z8)</f>
        <v>0</v>
      </c>
    </row>
    <row r="9" spans="1:32" ht="15.75" x14ac:dyDescent="0.3">
      <c r="B9" s="184">
        <v>41852</v>
      </c>
      <c r="C9" s="177" t="s">
        <v>396</v>
      </c>
      <c r="D9" s="177" t="s">
        <v>396</v>
      </c>
      <c r="E9" s="177" t="s">
        <v>396</v>
      </c>
      <c r="F9" s="177" t="s">
        <v>396</v>
      </c>
      <c r="G9" s="177" t="s">
        <v>396</v>
      </c>
      <c r="H9" s="176" t="s">
        <v>396</v>
      </c>
      <c r="I9" s="176" t="s">
        <v>396</v>
      </c>
      <c r="J9" s="176" t="s">
        <v>396</v>
      </c>
      <c r="K9" s="176" t="s">
        <v>396</v>
      </c>
      <c r="L9" s="176" t="s">
        <v>396</v>
      </c>
      <c r="M9" s="176" t="s">
        <v>396</v>
      </c>
      <c r="N9" s="176" t="s">
        <v>396</v>
      </c>
      <c r="O9" s="176" t="s">
        <v>396</v>
      </c>
      <c r="P9" s="176" t="s">
        <v>396</v>
      </c>
      <c r="Q9" s="176" t="s">
        <v>396</v>
      </c>
      <c r="R9" s="176" t="s">
        <v>396</v>
      </c>
      <c r="S9" s="176" t="s">
        <v>396</v>
      </c>
      <c r="T9" s="176" t="s">
        <v>396</v>
      </c>
      <c r="U9" s="176" t="s">
        <v>396</v>
      </c>
      <c r="V9" s="176"/>
      <c r="W9" s="261">
        <f t="shared" si="0"/>
        <v>0</v>
      </c>
      <c r="X9" s="261">
        <f t="shared" si="1"/>
        <v>0</v>
      </c>
      <c r="Y9" s="261">
        <f t="shared" si="2"/>
        <v>0</v>
      </c>
      <c r="Z9" s="261">
        <f t="shared" si="3"/>
        <v>0</v>
      </c>
      <c r="AA9" s="261">
        <f t="shared" si="4"/>
        <v>0</v>
      </c>
      <c r="AB9" s="262">
        <f t="shared" si="5"/>
        <v>0</v>
      </c>
    </row>
    <row r="10" spans="1:32" ht="15.75" x14ac:dyDescent="0.3">
      <c r="B10" s="184">
        <v>41883</v>
      </c>
      <c r="C10" s="177" t="s">
        <v>396</v>
      </c>
      <c r="D10" s="177" t="s">
        <v>396</v>
      </c>
      <c r="E10" s="177" t="s">
        <v>396</v>
      </c>
      <c r="F10" s="177" t="s">
        <v>396</v>
      </c>
      <c r="G10" s="177" t="s">
        <v>396</v>
      </c>
      <c r="H10" s="176" t="s">
        <v>396</v>
      </c>
      <c r="I10" s="176" t="s">
        <v>396</v>
      </c>
      <c r="J10" s="176" t="s">
        <v>396</v>
      </c>
      <c r="K10" s="176" t="s">
        <v>396</v>
      </c>
      <c r="L10" s="176" t="s">
        <v>396</v>
      </c>
      <c r="M10" s="176" t="s">
        <v>396</v>
      </c>
      <c r="N10" s="176" t="s">
        <v>396</v>
      </c>
      <c r="O10" s="176" t="s">
        <v>396</v>
      </c>
      <c r="P10" s="176" t="s">
        <v>396</v>
      </c>
      <c r="Q10" s="176" t="s">
        <v>396</v>
      </c>
      <c r="R10" s="176" t="s">
        <v>396</v>
      </c>
      <c r="S10" s="176" t="s">
        <v>396</v>
      </c>
      <c r="T10" s="176" t="s">
        <v>396</v>
      </c>
      <c r="U10" s="176" t="s">
        <v>396</v>
      </c>
      <c r="V10" s="176"/>
      <c r="W10" s="261">
        <f t="shared" si="0"/>
        <v>0</v>
      </c>
      <c r="X10" s="261">
        <f t="shared" si="1"/>
        <v>0</v>
      </c>
      <c r="Y10" s="261">
        <f t="shared" si="2"/>
        <v>0</v>
      </c>
      <c r="Z10" s="261">
        <f t="shared" si="3"/>
        <v>0</v>
      </c>
      <c r="AA10" s="261">
        <f t="shared" si="4"/>
        <v>0</v>
      </c>
      <c r="AB10" s="262">
        <f t="shared" si="5"/>
        <v>0</v>
      </c>
    </row>
    <row r="11" spans="1:32" ht="15.75" x14ac:dyDescent="0.3">
      <c r="B11" s="184">
        <v>41913</v>
      </c>
      <c r="C11" s="177" t="s">
        <v>396</v>
      </c>
      <c r="D11" s="177" t="s">
        <v>396</v>
      </c>
      <c r="E11" s="177" t="s">
        <v>396</v>
      </c>
      <c r="F11" s="177" t="s">
        <v>396</v>
      </c>
      <c r="G11" s="177" t="s">
        <v>396</v>
      </c>
      <c r="H11" s="176" t="s">
        <v>396</v>
      </c>
      <c r="I11" s="176" t="s">
        <v>396</v>
      </c>
      <c r="J11" s="176" t="s">
        <v>396</v>
      </c>
      <c r="K11" s="176" t="s">
        <v>396</v>
      </c>
      <c r="L11" s="176" t="s">
        <v>396</v>
      </c>
      <c r="M11" s="176" t="s">
        <v>396</v>
      </c>
      <c r="N11" s="176" t="s">
        <v>396</v>
      </c>
      <c r="O11" s="176" t="s">
        <v>396</v>
      </c>
      <c r="P11" s="176" t="s">
        <v>396</v>
      </c>
      <c r="Q11" s="176" t="s">
        <v>396</v>
      </c>
      <c r="R11" s="176" t="s">
        <v>396</v>
      </c>
      <c r="S11" s="176" t="s">
        <v>396</v>
      </c>
      <c r="T11" s="176" t="s">
        <v>396</v>
      </c>
      <c r="U11" s="176" t="s">
        <v>396</v>
      </c>
      <c r="V11" s="176"/>
      <c r="W11" s="261">
        <f t="shared" si="0"/>
        <v>0</v>
      </c>
      <c r="X11" s="261">
        <f t="shared" si="1"/>
        <v>0</v>
      </c>
      <c r="Y11" s="261">
        <f t="shared" si="2"/>
        <v>0</v>
      </c>
      <c r="Z11" s="261">
        <f t="shared" si="3"/>
        <v>0</v>
      </c>
      <c r="AA11" s="261">
        <f t="shared" si="4"/>
        <v>0</v>
      </c>
      <c r="AB11" s="262">
        <f t="shared" si="5"/>
        <v>0</v>
      </c>
    </row>
    <row r="12" spans="1:32" ht="15.75" x14ac:dyDescent="0.3">
      <c r="B12" s="184">
        <v>41944</v>
      </c>
      <c r="C12" s="177"/>
      <c r="D12" s="177"/>
      <c r="E12" s="177"/>
      <c r="F12" s="177"/>
      <c r="G12" s="177"/>
      <c r="H12" s="176"/>
      <c r="I12" s="176"/>
      <c r="J12" s="176"/>
      <c r="K12" s="176"/>
      <c r="L12" s="176"/>
      <c r="M12" s="176"/>
      <c r="N12" s="176"/>
      <c r="O12" s="176"/>
      <c r="P12" s="176"/>
      <c r="Q12" s="176" t="s">
        <v>396</v>
      </c>
      <c r="R12" s="181">
        <v>0.48548611111111117</v>
      </c>
      <c r="S12" s="176" t="s">
        <v>396</v>
      </c>
      <c r="T12" s="176" t="s">
        <v>396</v>
      </c>
      <c r="U12" s="181">
        <v>0.39289737654320989</v>
      </c>
      <c r="V12" s="176"/>
      <c r="W12" s="261">
        <f>SUM(C12:U12)/52</f>
        <v>1.6891990147198482E-2</v>
      </c>
      <c r="X12" s="261">
        <f t="shared" si="1"/>
        <v>0</v>
      </c>
      <c r="Y12" s="261">
        <f t="shared" si="2"/>
        <v>0</v>
      </c>
      <c r="Z12" s="261">
        <f t="shared" si="3"/>
        <v>0</v>
      </c>
      <c r="AA12" s="261">
        <f t="shared" si="4"/>
        <v>0.87838348765432106</v>
      </c>
      <c r="AB12" s="262">
        <f t="shared" si="5"/>
        <v>0</v>
      </c>
    </row>
    <row r="13" spans="1:32" ht="15.75" x14ac:dyDescent="0.3">
      <c r="B13" s="184">
        <v>41974</v>
      </c>
      <c r="C13" s="177"/>
      <c r="D13" s="177"/>
      <c r="E13" s="177"/>
      <c r="F13" s="177"/>
      <c r="G13" s="177"/>
      <c r="H13" s="176"/>
      <c r="I13" s="176"/>
      <c r="J13" s="176"/>
      <c r="K13" s="176"/>
      <c r="L13" s="176"/>
      <c r="M13" s="176"/>
      <c r="N13" s="176"/>
      <c r="O13" s="176"/>
      <c r="P13" s="176"/>
      <c r="Q13" s="181">
        <v>0.42802419354838711</v>
      </c>
      <c r="R13" s="181">
        <v>3.7002650836320194</v>
      </c>
      <c r="S13" s="181">
        <v>3.1632093787335722</v>
      </c>
      <c r="T13" s="181">
        <v>7.1135752688172044E-2</v>
      </c>
      <c r="U13" s="181">
        <v>0.93587962962962967</v>
      </c>
      <c r="V13" s="176"/>
      <c r="W13" s="261">
        <f>SUM(C13:U13)</f>
        <v>8.2985140382317795</v>
      </c>
      <c r="X13" s="261">
        <f t="shared" si="1"/>
        <v>0</v>
      </c>
      <c r="Y13" s="261">
        <f t="shared" si="2"/>
        <v>0</v>
      </c>
      <c r="Z13" s="261">
        <f t="shared" si="3"/>
        <v>0</v>
      </c>
      <c r="AA13" s="261">
        <f t="shared" si="4"/>
        <v>8.2985140382317795</v>
      </c>
      <c r="AB13" s="262">
        <f t="shared" si="5"/>
        <v>0</v>
      </c>
    </row>
    <row r="14" spans="1:32" ht="15.75" x14ac:dyDescent="0.3">
      <c r="B14" s="184">
        <v>42005</v>
      </c>
      <c r="C14" s="177"/>
      <c r="D14" s="177"/>
      <c r="E14" s="177"/>
      <c r="F14" s="177"/>
      <c r="G14" s="177"/>
      <c r="H14" s="176"/>
      <c r="I14" s="176"/>
      <c r="J14" s="176"/>
      <c r="K14" s="176"/>
      <c r="L14" s="176"/>
      <c r="M14" s="176"/>
      <c r="N14" s="176"/>
      <c r="O14" s="176"/>
      <c r="P14" s="176"/>
      <c r="Q14" s="181">
        <v>0.91550925925925919</v>
      </c>
      <c r="R14" s="181">
        <v>6.053632765830347</v>
      </c>
      <c r="S14" s="181">
        <v>6.1509819295101558</v>
      </c>
      <c r="T14" s="181">
        <v>1.8189702807646357</v>
      </c>
      <c r="U14" s="181">
        <v>3.0638664874551966</v>
      </c>
      <c r="V14" s="176"/>
      <c r="W14" s="261">
        <f t="shared" si="0"/>
        <v>18.002960722819594</v>
      </c>
      <c r="X14" s="261">
        <f t="shared" si="1"/>
        <v>0</v>
      </c>
      <c r="Y14" s="261">
        <f t="shared" si="2"/>
        <v>0</v>
      </c>
      <c r="Z14" s="261">
        <f t="shared" si="3"/>
        <v>0</v>
      </c>
      <c r="AA14" s="261">
        <f>SUM(Q14:U14)</f>
        <v>18.002960722819594</v>
      </c>
      <c r="AB14" s="262">
        <f t="shared" si="5"/>
        <v>0</v>
      </c>
    </row>
    <row r="15" spans="1:32" ht="15.75" x14ac:dyDescent="0.3">
      <c r="B15" s="184">
        <v>42036</v>
      </c>
      <c r="C15" s="177"/>
      <c r="D15" s="177"/>
      <c r="E15" s="177"/>
      <c r="F15" s="177"/>
      <c r="G15" s="177"/>
      <c r="H15" s="176"/>
      <c r="I15" s="176"/>
      <c r="J15" s="176"/>
      <c r="K15" s="176"/>
      <c r="L15" s="176"/>
      <c r="M15" s="176"/>
      <c r="N15" s="176"/>
      <c r="O15" s="176"/>
      <c r="P15" s="176"/>
      <c r="Q15" s="181">
        <v>0.84035218253968247</v>
      </c>
      <c r="R15" s="181">
        <v>5.3653273809523787</v>
      </c>
      <c r="S15" s="181">
        <v>5.293998015873016</v>
      </c>
      <c r="T15" s="181">
        <v>1.3304976851851853</v>
      </c>
      <c r="U15" s="181">
        <v>3.2582134589947094</v>
      </c>
      <c r="V15" s="176"/>
      <c r="W15" s="261">
        <f t="shared" si="0"/>
        <v>16.088388723544973</v>
      </c>
      <c r="X15" s="261">
        <f t="shared" si="1"/>
        <v>0</v>
      </c>
      <c r="Y15" s="261">
        <f t="shared" si="2"/>
        <v>0</v>
      </c>
      <c r="Z15" s="261">
        <f t="shared" si="3"/>
        <v>0</v>
      </c>
      <c r="AA15" s="261">
        <f t="shared" si="4"/>
        <v>16.088388723544973</v>
      </c>
      <c r="AB15" s="262">
        <f t="shared" si="5"/>
        <v>0</v>
      </c>
    </row>
    <row r="16" spans="1:32" ht="15.75" x14ac:dyDescent="0.3">
      <c r="B16" s="184">
        <v>42064</v>
      </c>
      <c r="C16" s="177"/>
      <c r="D16" s="177"/>
      <c r="E16" s="177"/>
      <c r="F16" s="177"/>
      <c r="G16" s="177"/>
      <c r="H16" s="176"/>
      <c r="I16" s="176"/>
      <c r="J16" s="176"/>
      <c r="K16" s="176"/>
      <c r="L16" s="176"/>
      <c r="M16" s="176"/>
      <c r="N16" s="176"/>
      <c r="O16" s="176"/>
      <c r="P16" s="176"/>
      <c r="Q16" s="181">
        <v>0.80187798685782552</v>
      </c>
      <c r="R16" s="181">
        <v>5.8332325268817211</v>
      </c>
      <c r="S16" s="181">
        <v>5.5026097670250875</v>
      </c>
      <c r="T16" s="181">
        <v>2.1004554958183985</v>
      </c>
      <c r="U16" s="181">
        <v>3.0582325268817199</v>
      </c>
      <c r="V16" s="176"/>
      <c r="W16" s="261">
        <f t="shared" si="0"/>
        <v>17.296408303464752</v>
      </c>
      <c r="X16" s="261">
        <f t="shared" si="1"/>
        <v>0</v>
      </c>
      <c r="Y16" s="261">
        <f t="shared" si="2"/>
        <v>0</v>
      </c>
      <c r="Z16" s="261">
        <f t="shared" si="3"/>
        <v>0</v>
      </c>
      <c r="AA16" s="261">
        <f t="shared" si="4"/>
        <v>17.296408303464752</v>
      </c>
      <c r="AB16" s="262">
        <f t="shared" si="5"/>
        <v>0</v>
      </c>
    </row>
    <row r="17" spans="2:28" ht="15.75" x14ac:dyDescent="0.3">
      <c r="B17" s="184">
        <v>42095</v>
      </c>
      <c r="C17" s="177"/>
      <c r="D17" s="177"/>
      <c r="E17" s="177"/>
      <c r="F17" s="177"/>
      <c r="G17" s="177"/>
      <c r="H17" s="176"/>
      <c r="I17" s="176"/>
      <c r="J17" s="176"/>
      <c r="K17" s="176"/>
      <c r="L17" s="176"/>
      <c r="M17" s="176"/>
      <c r="N17" s="176"/>
      <c r="O17" s="176"/>
      <c r="P17" s="176"/>
      <c r="Q17" s="181">
        <v>0.80138503086419777</v>
      </c>
      <c r="R17" s="181">
        <v>8.225802469135802</v>
      </c>
      <c r="S17" s="181">
        <v>7.0214429012345683</v>
      </c>
      <c r="T17" s="181">
        <v>1.6130439814814816</v>
      </c>
      <c r="U17" s="181">
        <v>2.7011882716049396</v>
      </c>
      <c r="V17" s="176"/>
      <c r="W17" s="261">
        <f t="shared" si="0"/>
        <v>20.362862654320992</v>
      </c>
      <c r="X17" s="261">
        <f t="shared" si="1"/>
        <v>0</v>
      </c>
      <c r="Y17" s="261">
        <f t="shared" si="2"/>
        <v>0</v>
      </c>
      <c r="Z17" s="261">
        <f t="shared" si="3"/>
        <v>0</v>
      </c>
      <c r="AA17" s="261">
        <f t="shared" si="4"/>
        <v>20.362862654320992</v>
      </c>
      <c r="AB17" s="262">
        <f t="shared" si="5"/>
        <v>0</v>
      </c>
    </row>
    <row r="18" spans="2:28" ht="15.75" x14ac:dyDescent="0.3">
      <c r="B18" s="184">
        <v>42125</v>
      </c>
      <c r="C18" s="177"/>
      <c r="D18" s="177"/>
      <c r="E18" s="177"/>
      <c r="F18" s="177"/>
      <c r="G18" s="177"/>
      <c r="H18" s="176"/>
      <c r="I18" s="176"/>
      <c r="J18" s="176"/>
      <c r="K18" s="176"/>
      <c r="L18" s="176"/>
      <c r="M18" s="176"/>
      <c r="N18" s="176"/>
      <c r="O18" s="176"/>
      <c r="P18" s="176"/>
      <c r="Q18" s="181">
        <v>1.4708632019115888</v>
      </c>
      <c r="R18" s="181">
        <v>13.561443399044206</v>
      </c>
      <c r="S18" s="181">
        <v>11.434386200716846</v>
      </c>
      <c r="T18" s="181">
        <v>2.3106817502986856</v>
      </c>
      <c r="U18" s="181">
        <v>3.0913119772998794</v>
      </c>
      <c r="V18" s="176"/>
      <c r="W18" s="261">
        <f t="shared" si="0"/>
        <v>31.868686529271208</v>
      </c>
      <c r="X18" s="261">
        <f t="shared" si="1"/>
        <v>0</v>
      </c>
      <c r="Y18" s="261">
        <f t="shared" si="2"/>
        <v>0</v>
      </c>
      <c r="Z18" s="261">
        <f t="shared" si="3"/>
        <v>0</v>
      </c>
      <c r="AA18" s="261">
        <f t="shared" si="4"/>
        <v>31.868686529271208</v>
      </c>
      <c r="AB18" s="262">
        <f t="shared" si="5"/>
        <v>0</v>
      </c>
    </row>
    <row r="19" spans="2:28" ht="15.75" x14ac:dyDescent="0.3">
      <c r="B19" s="184">
        <v>42156</v>
      </c>
      <c r="C19" s="177"/>
      <c r="D19" s="177"/>
      <c r="E19" s="177"/>
      <c r="F19" s="177"/>
      <c r="G19" s="177"/>
      <c r="H19" s="176"/>
      <c r="I19" s="176"/>
      <c r="J19" s="176"/>
      <c r="K19" s="176"/>
      <c r="L19" s="176"/>
      <c r="M19" s="176"/>
      <c r="N19" s="176"/>
      <c r="O19" s="176"/>
      <c r="P19" s="176"/>
      <c r="Q19" s="181">
        <v>3.1141975308641974</v>
      </c>
      <c r="R19" s="181">
        <v>20.487184124228396</v>
      </c>
      <c r="S19" s="181">
        <v>11.993923611111111</v>
      </c>
      <c r="T19" s="181">
        <v>2.609654556086034</v>
      </c>
      <c r="U19" s="181">
        <v>3.2622959466628085</v>
      </c>
      <c r="V19" s="176"/>
      <c r="W19" s="261">
        <f t="shared" si="0"/>
        <v>41.467255768952548</v>
      </c>
      <c r="X19" s="261">
        <f t="shared" si="1"/>
        <v>0</v>
      </c>
      <c r="Y19" s="261">
        <f t="shared" si="2"/>
        <v>0</v>
      </c>
      <c r="Z19" s="261">
        <f t="shared" si="3"/>
        <v>0</v>
      </c>
      <c r="AA19" s="261">
        <f t="shared" si="4"/>
        <v>41.467255768952548</v>
      </c>
      <c r="AB19" s="262">
        <f t="shared" si="5"/>
        <v>0</v>
      </c>
    </row>
    <row r="20" spans="2:28" ht="15.75" x14ac:dyDescent="0.3">
      <c r="B20" s="184">
        <v>42186</v>
      </c>
      <c r="C20" s="177"/>
      <c r="D20" s="177"/>
      <c r="E20" s="177"/>
      <c r="F20" s="177"/>
      <c r="G20" s="177"/>
      <c r="H20" s="176"/>
      <c r="I20" s="176"/>
      <c r="J20" s="176"/>
      <c r="K20" s="176"/>
      <c r="L20" s="176"/>
      <c r="M20" s="176"/>
      <c r="N20" s="176"/>
      <c r="O20" s="176"/>
      <c r="P20" s="176"/>
      <c r="Q20" s="181">
        <v>3.0716503877081465</v>
      </c>
      <c r="R20" s="181">
        <v>21.922352197207289</v>
      </c>
      <c r="S20" s="181">
        <v>12.755708865367383</v>
      </c>
      <c r="T20" s="181">
        <v>2.7110656957045252</v>
      </c>
      <c r="U20" s="181">
        <v>3.2416960102113199</v>
      </c>
      <c r="V20" s="176"/>
      <c r="W20" s="261">
        <f t="shared" si="0"/>
        <v>43.702473156198664</v>
      </c>
      <c r="X20" s="261">
        <f t="shared" si="1"/>
        <v>0</v>
      </c>
      <c r="Y20" s="261">
        <f t="shared" si="2"/>
        <v>0</v>
      </c>
      <c r="Z20" s="261">
        <f t="shared" si="3"/>
        <v>0</v>
      </c>
      <c r="AA20" s="261">
        <f t="shared" si="4"/>
        <v>43.702473156198664</v>
      </c>
      <c r="AB20" s="262">
        <f t="shared" si="5"/>
        <v>0</v>
      </c>
    </row>
    <row r="21" spans="2:28" ht="15.75" x14ac:dyDescent="0.3">
      <c r="B21" s="184">
        <v>42217</v>
      </c>
      <c r="C21" s="177"/>
      <c r="D21" s="177"/>
      <c r="E21" s="177"/>
      <c r="F21" s="177"/>
      <c r="G21" s="177"/>
      <c r="H21" s="176"/>
      <c r="I21" s="176"/>
      <c r="J21" s="176"/>
      <c r="K21" s="176"/>
      <c r="L21" s="176"/>
      <c r="M21" s="176"/>
      <c r="N21" s="176"/>
      <c r="O21" s="176"/>
      <c r="P21" s="176"/>
      <c r="Q21" s="181">
        <v>3.0482718081457212</v>
      </c>
      <c r="R21" s="181">
        <v>21.906134492607528</v>
      </c>
      <c r="S21" s="181">
        <v>12.368718264635604</v>
      </c>
      <c r="T21" s="181">
        <v>2.4872766857078852</v>
      </c>
      <c r="U21" s="181">
        <v>4.8659122517174431</v>
      </c>
      <c r="V21" s="176"/>
      <c r="W21" s="261">
        <f t="shared" si="0"/>
        <v>44.676313502814182</v>
      </c>
      <c r="X21" s="261">
        <f t="shared" si="1"/>
        <v>0</v>
      </c>
      <c r="Y21" s="261">
        <f t="shared" si="2"/>
        <v>0</v>
      </c>
      <c r="Z21" s="261">
        <f t="shared" si="3"/>
        <v>0</v>
      </c>
      <c r="AA21" s="261">
        <f t="shared" si="4"/>
        <v>44.676313502814182</v>
      </c>
      <c r="AB21" s="262">
        <f t="shared" si="5"/>
        <v>0</v>
      </c>
    </row>
    <row r="22" spans="2:28" ht="15" customHeight="1" x14ac:dyDescent="0.3">
      <c r="B22" s="266">
        <v>42248</v>
      </c>
      <c r="C22" s="180"/>
      <c r="D22" s="180"/>
      <c r="E22" s="180"/>
      <c r="F22" s="180"/>
      <c r="G22" s="180"/>
      <c r="H22" s="181"/>
      <c r="I22" s="181"/>
      <c r="J22" s="181">
        <v>3.6496913580246915</v>
      </c>
      <c r="K22" s="181"/>
      <c r="L22" s="181"/>
      <c r="M22" s="181"/>
      <c r="N22" s="181"/>
      <c r="O22" s="181"/>
      <c r="P22" s="181"/>
      <c r="Q22" s="181">
        <v>2.909510482976466</v>
      </c>
      <c r="R22" s="181">
        <v>22.087034625771604</v>
      </c>
      <c r="S22" s="181">
        <v>12.127803096064815</v>
      </c>
      <c r="T22" s="181">
        <v>2.0896855107060186</v>
      </c>
      <c r="U22" s="181">
        <v>5.0557936680169755</v>
      </c>
      <c r="V22" s="176"/>
      <c r="W22" s="261">
        <f t="shared" si="0"/>
        <v>47.919518741560573</v>
      </c>
      <c r="X22" s="261">
        <f t="shared" si="1"/>
        <v>0</v>
      </c>
      <c r="Y22" s="261">
        <f t="shared" si="2"/>
        <v>3.6496913580246915</v>
      </c>
      <c r="Z22" s="261">
        <f t="shared" si="3"/>
        <v>0</v>
      </c>
      <c r="AA22" s="261">
        <f t="shared" si="4"/>
        <v>44.269827383535876</v>
      </c>
      <c r="AB22" s="262">
        <f t="shared" si="5"/>
        <v>3.6496913580246915</v>
      </c>
    </row>
    <row r="23" spans="2:28" ht="15.75" x14ac:dyDescent="0.3">
      <c r="B23" s="184">
        <v>42278</v>
      </c>
      <c r="C23" s="180"/>
      <c r="D23" s="180"/>
      <c r="E23" s="180"/>
      <c r="F23" s="180"/>
      <c r="G23" s="180"/>
      <c r="H23" s="181">
        <v>0.60857228195937874</v>
      </c>
      <c r="I23" s="181">
        <v>4.502688172043011</v>
      </c>
      <c r="J23" s="181">
        <v>8.2157258064516121</v>
      </c>
      <c r="K23" s="181">
        <v>1.6741338112305855</v>
      </c>
      <c r="L23" s="181">
        <v>0.68772401433691754</v>
      </c>
      <c r="M23" s="181">
        <v>0.55256869772998807</v>
      </c>
      <c r="N23" s="181"/>
      <c r="O23" s="181"/>
      <c r="P23" s="181"/>
      <c r="Q23" s="181">
        <v>2.8203302928054059</v>
      </c>
      <c r="R23" s="181">
        <v>21.341962552270012</v>
      </c>
      <c r="S23" s="181">
        <v>11.567371145086618</v>
      </c>
      <c r="T23" s="181">
        <v>2.1451224961730881</v>
      </c>
      <c r="U23" s="181">
        <v>4.9980223734318994</v>
      </c>
      <c r="V23" s="176"/>
      <c r="W23" s="261">
        <f t="shared" si="0"/>
        <v>59.114221643518519</v>
      </c>
      <c r="X23" s="261">
        <f t="shared" si="1"/>
        <v>0</v>
      </c>
      <c r="Y23" s="261">
        <f t="shared" si="2"/>
        <v>16.241412783751493</v>
      </c>
      <c r="Z23" s="261">
        <f t="shared" si="3"/>
        <v>0</v>
      </c>
      <c r="AA23" s="261">
        <f t="shared" si="4"/>
        <v>42.872808859767026</v>
      </c>
      <c r="AB23" s="262">
        <f t="shared" si="5"/>
        <v>16.241412783751493</v>
      </c>
    </row>
    <row r="24" spans="2:28" ht="15.75" x14ac:dyDescent="0.3">
      <c r="B24" s="184">
        <v>42309</v>
      </c>
      <c r="C24" s="180"/>
      <c r="D24" s="180"/>
      <c r="E24" s="180"/>
      <c r="F24" s="180"/>
      <c r="G24" s="180"/>
      <c r="H24" s="181">
        <v>3.9467592592592591</v>
      </c>
      <c r="I24" s="181">
        <v>5.0343364197530862</v>
      </c>
      <c r="J24" s="181">
        <v>4.4290123456790127</v>
      </c>
      <c r="K24" s="181">
        <v>4.1944444444444446</v>
      </c>
      <c r="L24" s="181">
        <v>7.5671296296296298</v>
      </c>
      <c r="M24" s="181">
        <v>2.0601851851851851</v>
      </c>
      <c r="N24" s="181"/>
      <c r="O24" s="181"/>
      <c r="P24" s="181"/>
      <c r="Q24" s="181">
        <v>2.7297875675154319</v>
      </c>
      <c r="R24" s="181">
        <v>20.231011284722221</v>
      </c>
      <c r="S24" s="181">
        <v>11.483392409336419</v>
      </c>
      <c r="T24" s="181">
        <v>2.2531602647569446</v>
      </c>
      <c r="U24" s="181">
        <v>5.198989679783951</v>
      </c>
      <c r="V24" s="176"/>
      <c r="W24" s="261">
        <f t="shared" si="0"/>
        <v>69.128208490065589</v>
      </c>
      <c r="X24" s="261">
        <f t="shared" si="1"/>
        <v>0</v>
      </c>
      <c r="Y24" s="261">
        <f t="shared" si="2"/>
        <v>27.231867283950621</v>
      </c>
      <c r="Z24" s="261">
        <f t="shared" si="3"/>
        <v>0</v>
      </c>
      <c r="AA24" s="261">
        <f t="shared" si="4"/>
        <v>41.896341206114961</v>
      </c>
      <c r="AB24" s="262">
        <f t="shared" si="5"/>
        <v>27.231867283950621</v>
      </c>
    </row>
    <row r="25" spans="2:28" ht="15.75" x14ac:dyDescent="0.3">
      <c r="B25" s="184">
        <v>42339</v>
      </c>
      <c r="C25" s="180"/>
      <c r="D25" s="180"/>
      <c r="E25" s="180"/>
      <c r="F25" s="180"/>
      <c r="G25" s="180"/>
      <c r="H25" s="181">
        <v>4.4739396654719235</v>
      </c>
      <c r="I25" s="181">
        <v>5.1064068100358417</v>
      </c>
      <c r="J25" s="181">
        <v>4.7909199522102748</v>
      </c>
      <c r="K25" s="181">
        <v>4.4985812425328549</v>
      </c>
      <c r="L25" s="181">
        <v>8.8556600955794504</v>
      </c>
      <c r="M25" s="181">
        <v>2.0881869772998805</v>
      </c>
      <c r="N25" s="181"/>
      <c r="O25" s="181"/>
      <c r="P25" s="181"/>
      <c r="Q25" s="181">
        <v>2.8681067755002987</v>
      </c>
      <c r="R25" s="181">
        <v>21.184405801971327</v>
      </c>
      <c r="S25" s="181">
        <v>11.234120650388292</v>
      </c>
      <c r="T25" s="181">
        <v>2.5133597716920528</v>
      </c>
      <c r="U25" s="181">
        <v>5.1704709434737142</v>
      </c>
      <c r="V25" s="176"/>
      <c r="W25" s="261">
        <f t="shared" si="0"/>
        <v>72.784158686155905</v>
      </c>
      <c r="X25" s="261">
        <f t="shared" si="1"/>
        <v>0</v>
      </c>
      <c r="Y25" s="261">
        <f t="shared" si="2"/>
        <v>29.813694743130224</v>
      </c>
      <c r="Z25" s="261">
        <f t="shared" si="3"/>
        <v>0</v>
      </c>
      <c r="AA25" s="261">
        <f t="shared" si="4"/>
        <v>42.970463943025685</v>
      </c>
      <c r="AB25" s="262">
        <f t="shared" si="5"/>
        <v>29.813694743130224</v>
      </c>
    </row>
    <row r="26" spans="2:28" ht="15.75" x14ac:dyDescent="0.3">
      <c r="B26" s="184">
        <v>42370</v>
      </c>
      <c r="C26" s="180"/>
      <c r="D26" s="180"/>
      <c r="E26" s="180"/>
      <c r="F26" s="180"/>
      <c r="G26" s="180"/>
      <c r="H26" s="181">
        <v>4.512768817204301</v>
      </c>
      <c r="I26" s="181">
        <v>5.235215053763441</v>
      </c>
      <c r="J26" s="181">
        <v>4.4276433691756267</v>
      </c>
      <c r="K26" s="181">
        <v>4.4970878136200714</v>
      </c>
      <c r="L26" s="181">
        <v>9.5676523297491034</v>
      </c>
      <c r="M26" s="181">
        <v>2.4958930704898448</v>
      </c>
      <c r="N26" s="181">
        <v>4.2316308243727594</v>
      </c>
      <c r="O26" s="181">
        <v>3.7593339307048983</v>
      </c>
      <c r="P26" s="181">
        <v>8.884408602150538</v>
      </c>
      <c r="Q26" s="181">
        <v>2.6527516427718032</v>
      </c>
      <c r="R26" s="181">
        <v>19.869534050179233</v>
      </c>
      <c r="S26" s="181">
        <v>10.30581317204302</v>
      </c>
      <c r="T26" s="181">
        <v>2.2418608124253305</v>
      </c>
      <c r="U26" s="181">
        <v>4.9459714755077631</v>
      </c>
      <c r="V26" s="176"/>
      <c r="W26" s="261">
        <f t="shared" si="0"/>
        <v>87.627564964157727</v>
      </c>
      <c r="X26" s="261">
        <f t="shared" si="1"/>
        <v>0</v>
      </c>
      <c r="Y26" s="261">
        <f t="shared" si="2"/>
        <v>30.736260454002387</v>
      </c>
      <c r="Z26" s="261">
        <f t="shared" si="3"/>
        <v>16.875373357228195</v>
      </c>
      <c r="AA26" s="261">
        <f t="shared" si="4"/>
        <v>40.015931152927152</v>
      </c>
      <c r="AB26" s="262">
        <f t="shared" si="5"/>
        <v>47.611633811230583</v>
      </c>
    </row>
    <row r="27" spans="2:28" ht="15.75" x14ac:dyDescent="0.3">
      <c r="B27" s="266">
        <v>42401</v>
      </c>
      <c r="C27" s="180"/>
      <c r="D27" s="180"/>
      <c r="E27" s="180"/>
      <c r="F27" s="180"/>
      <c r="G27" s="180"/>
      <c r="H27" s="181">
        <v>4.4456417624521078</v>
      </c>
      <c r="I27" s="181">
        <v>5.2769795657726695</v>
      </c>
      <c r="J27" s="181">
        <v>1.6403256704980844</v>
      </c>
      <c r="K27" s="181">
        <v>4.772908684546616</v>
      </c>
      <c r="L27" s="181">
        <v>9.4907407407407405</v>
      </c>
      <c r="M27" s="181">
        <v>2.4876277139208174</v>
      </c>
      <c r="N27" s="181">
        <v>18.877314814814817</v>
      </c>
      <c r="O27" s="181">
        <v>1.2635696040868456</v>
      </c>
      <c r="P27" s="181">
        <v>16.148627075351214</v>
      </c>
      <c r="Q27" s="181">
        <v>2.4065932311621991</v>
      </c>
      <c r="R27" s="181">
        <v>18.02961366538953</v>
      </c>
      <c r="S27" s="181">
        <v>10.055615421455929</v>
      </c>
      <c r="T27" s="181">
        <v>1.2367017879948887</v>
      </c>
      <c r="U27" s="181">
        <v>2.4040628991060125</v>
      </c>
      <c r="V27" s="176"/>
      <c r="W27" s="261">
        <f t="shared" si="0"/>
        <v>98.536322637292471</v>
      </c>
      <c r="X27" s="261">
        <f t="shared" si="1"/>
        <v>0</v>
      </c>
      <c r="Y27" s="261">
        <f t="shared" si="2"/>
        <v>28.114224137931032</v>
      </c>
      <c r="Z27" s="261">
        <f t="shared" si="3"/>
        <v>36.289511494252878</v>
      </c>
      <c r="AA27" s="261">
        <f t="shared" si="4"/>
        <v>34.132587005108562</v>
      </c>
      <c r="AB27" s="262">
        <f t="shared" si="5"/>
        <v>64.40373563218391</v>
      </c>
    </row>
    <row r="28" spans="2:28" ht="15.75" x14ac:dyDescent="0.3">
      <c r="B28" s="184">
        <v>42430</v>
      </c>
      <c r="C28" s="180"/>
      <c r="D28" s="180"/>
      <c r="E28" s="180"/>
      <c r="F28" s="180"/>
      <c r="G28" s="180"/>
      <c r="H28" s="181">
        <v>4.4526583034647551</v>
      </c>
      <c r="I28" s="181">
        <v>5.3121266427718039</v>
      </c>
      <c r="J28" s="181">
        <v>1.5964755077658304</v>
      </c>
      <c r="K28" s="181">
        <v>4.7685185185185182</v>
      </c>
      <c r="L28" s="181">
        <v>9.4418309438470729</v>
      </c>
      <c r="M28" s="181">
        <v>2.4574372759856629</v>
      </c>
      <c r="N28" s="181">
        <v>19.231630824372758</v>
      </c>
      <c r="O28" s="181">
        <v>9.8652180406212668</v>
      </c>
      <c r="P28" s="181">
        <v>10.973342293906809</v>
      </c>
      <c r="Q28" s="181">
        <v>1.7828068996415742</v>
      </c>
      <c r="R28" s="181">
        <v>16.060103046594939</v>
      </c>
      <c r="S28" s="181">
        <v>9.4328703703703702</v>
      </c>
      <c r="T28" s="181">
        <v>1.3134781959378747</v>
      </c>
      <c r="U28" s="181">
        <v>5.009065113500597</v>
      </c>
      <c r="V28" s="176"/>
      <c r="W28" s="261">
        <f t="shared" si="0"/>
        <v>101.69756197729981</v>
      </c>
      <c r="X28" s="261">
        <f t="shared" si="1"/>
        <v>0</v>
      </c>
      <c r="Y28" s="261">
        <f t="shared" si="2"/>
        <v>28.029047192353644</v>
      </c>
      <c r="Z28" s="261">
        <f t="shared" si="3"/>
        <v>40.070191158900833</v>
      </c>
      <c r="AA28" s="261">
        <f t="shared" si="4"/>
        <v>33.598323626045357</v>
      </c>
      <c r="AB28" s="262">
        <f t="shared" si="5"/>
        <v>68.099238351254485</v>
      </c>
    </row>
    <row r="29" spans="2:28" ht="15.75" x14ac:dyDescent="0.3">
      <c r="B29" s="184">
        <v>42461</v>
      </c>
      <c r="C29" s="180"/>
      <c r="D29" s="180"/>
      <c r="E29" s="180"/>
      <c r="F29" s="180"/>
      <c r="G29" s="180"/>
      <c r="H29" s="181">
        <v>4.3591820987654319</v>
      </c>
      <c r="I29" s="181">
        <v>5.1427469135802468</v>
      </c>
      <c r="J29" s="181">
        <v>2.0910493827160495</v>
      </c>
      <c r="K29" s="181">
        <v>4.6369598765432096</v>
      </c>
      <c r="L29" s="181">
        <v>9.3560956790123448</v>
      </c>
      <c r="M29" s="181">
        <v>2.3464506172839505</v>
      </c>
      <c r="N29" s="181">
        <v>18.207175925925927</v>
      </c>
      <c r="O29" s="181">
        <v>9.7650462962962958</v>
      </c>
      <c r="P29" s="181">
        <v>13.738040123456789</v>
      </c>
      <c r="Q29" s="181">
        <v>1.8110223765432092</v>
      </c>
      <c r="R29" s="181">
        <v>16.845316358024714</v>
      </c>
      <c r="S29" s="181">
        <v>9.3772029320987738</v>
      </c>
      <c r="T29" s="181">
        <v>1.2152777777777777</v>
      </c>
      <c r="U29" s="181">
        <v>4.967797067901234</v>
      </c>
      <c r="V29" s="176"/>
      <c r="W29" s="261">
        <f t="shared" si="0"/>
        <v>103.85936342592593</v>
      </c>
      <c r="X29" s="261">
        <f t="shared" si="1"/>
        <v>0</v>
      </c>
      <c r="Y29" s="261">
        <f t="shared" si="2"/>
        <v>27.932484567901231</v>
      </c>
      <c r="Z29" s="261">
        <f t="shared" si="3"/>
        <v>41.710262345679013</v>
      </c>
      <c r="AA29" s="261">
        <f t="shared" si="4"/>
        <v>34.216616512345709</v>
      </c>
      <c r="AB29" s="262">
        <f t="shared" si="5"/>
        <v>69.64274691358024</v>
      </c>
    </row>
    <row r="30" spans="2:28" ht="15.75" x14ac:dyDescent="0.3">
      <c r="B30" s="184">
        <v>42491</v>
      </c>
      <c r="C30" s="180"/>
      <c r="D30" s="180"/>
      <c r="E30" s="180"/>
      <c r="F30" s="180"/>
      <c r="G30" s="180"/>
      <c r="H30" s="181">
        <v>4.2297640382317798</v>
      </c>
      <c r="I30" s="181">
        <v>5.2508960573476697</v>
      </c>
      <c r="J30" s="181">
        <v>7.7404420549581836</v>
      </c>
      <c r="K30" s="181">
        <v>4.4485513739545999</v>
      </c>
      <c r="L30" s="181">
        <v>9.4082287933094388</v>
      </c>
      <c r="M30" s="181">
        <v>2.3637246117084825</v>
      </c>
      <c r="N30" s="181">
        <v>18.759333930704898</v>
      </c>
      <c r="O30" s="181">
        <v>8.4692353643966545</v>
      </c>
      <c r="P30" s="181">
        <v>13.886275388291518</v>
      </c>
      <c r="Q30" s="181">
        <v>1.5784050179211491</v>
      </c>
      <c r="R30" s="181">
        <v>16.40505525686979</v>
      </c>
      <c r="S30" s="181">
        <v>9.0364023297490945</v>
      </c>
      <c r="T30" s="181">
        <v>1.2369324970131421</v>
      </c>
      <c r="U30" s="181">
        <v>4.8698476702508939</v>
      </c>
      <c r="V30" s="176"/>
      <c r="W30" s="261">
        <f t="shared" si="0"/>
        <v>107.68309438470729</v>
      </c>
      <c r="X30" s="261">
        <f t="shared" si="1"/>
        <v>0</v>
      </c>
      <c r="Y30" s="261">
        <f t="shared" si="2"/>
        <v>33.441606929510158</v>
      </c>
      <c r="Z30" s="261">
        <f t="shared" si="3"/>
        <v>41.114844683393066</v>
      </c>
      <c r="AA30" s="261">
        <f t="shared" si="4"/>
        <v>33.126642771804072</v>
      </c>
      <c r="AB30" s="262">
        <f t="shared" si="5"/>
        <v>74.556451612903231</v>
      </c>
    </row>
    <row r="31" spans="2:28" ht="15.75" x14ac:dyDescent="0.3">
      <c r="B31" s="184">
        <v>42522</v>
      </c>
      <c r="C31" s="180"/>
      <c r="D31" s="180"/>
      <c r="E31" s="180"/>
      <c r="F31" s="180"/>
      <c r="G31" s="180"/>
      <c r="H31" s="181">
        <v>4.2071759259259256</v>
      </c>
      <c r="I31" s="181">
        <v>4.7403549382716053</v>
      </c>
      <c r="J31" s="181">
        <v>7.7803626543209878</v>
      </c>
      <c r="K31" s="181">
        <v>4.3973765432098766</v>
      </c>
      <c r="L31" s="181">
        <v>9.2519290123456788</v>
      </c>
      <c r="M31" s="181">
        <v>2.3418209876543208</v>
      </c>
      <c r="N31" s="181">
        <v>15.824074074074074</v>
      </c>
      <c r="O31" s="181">
        <v>9.7959104938271597</v>
      </c>
      <c r="P31" s="181">
        <v>9.4733796296296298</v>
      </c>
      <c r="Q31" s="181">
        <v>1.5265046296296285</v>
      </c>
      <c r="R31" s="181">
        <v>16.50837191358023</v>
      </c>
      <c r="S31" s="181">
        <v>9.010223765432098</v>
      </c>
      <c r="T31" s="181">
        <v>1.1906250000000023</v>
      </c>
      <c r="U31" s="181">
        <v>4.7850694444444422</v>
      </c>
      <c r="V31" s="176"/>
      <c r="W31" s="261">
        <f t="shared" si="0"/>
        <v>100.83317901234567</v>
      </c>
      <c r="X31" s="261">
        <f t="shared" si="1"/>
        <v>0</v>
      </c>
      <c r="Y31" s="261">
        <f t="shared" si="2"/>
        <v>32.719020061728401</v>
      </c>
      <c r="Z31" s="261">
        <f t="shared" si="3"/>
        <v>35.09336419753086</v>
      </c>
      <c r="AA31" s="261">
        <f t="shared" si="4"/>
        <v>33.020794753086399</v>
      </c>
      <c r="AB31" s="262">
        <f t="shared" si="5"/>
        <v>67.812384259259261</v>
      </c>
    </row>
    <row r="32" spans="2:28" ht="15.75" x14ac:dyDescent="0.3">
      <c r="B32" s="184">
        <v>42552</v>
      </c>
      <c r="C32" s="180"/>
      <c r="D32" s="180"/>
      <c r="E32" s="180"/>
      <c r="F32" s="180"/>
      <c r="G32" s="180"/>
      <c r="H32" s="181">
        <v>3.6387395459976104</v>
      </c>
      <c r="I32" s="181">
        <v>4.7834528076463556</v>
      </c>
      <c r="J32" s="181">
        <v>8.4043832138590204</v>
      </c>
      <c r="K32" s="181">
        <v>4.6314964157706093</v>
      </c>
      <c r="L32" s="181">
        <v>9.408602150537634</v>
      </c>
      <c r="M32" s="181">
        <v>2.313694743130227</v>
      </c>
      <c r="N32" s="181">
        <v>14.86484468339307</v>
      </c>
      <c r="O32" s="181">
        <v>9.8514038231780159</v>
      </c>
      <c r="P32" s="181">
        <v>17.475358422939067</v>
      </c>
      <c r="Q32" s="181">
        <v>1.5990255376344091</v>
      </c>
      <c r="R32" s="181">
        <v>16.935834826762225</v>
      </c>
      <c r="S32" s="181">
        <v>9.1067652329749098</v>
      </c>
      <c r="T32" s="181">
        <v>1.304420549581838</v>
      </c>
      <c r="U32" s="181">
        <v>4.819698327359613</v>
      </c>
      <c r="V32" s="176"/>
      <c r="W32" s="261">
        <f t="shared" si="0"/>
        <v>109.1377202807646</v>
      </c>
      <c r="X32" s="261">
        <f t="shared" si="1"/>
        <v>0</v>
      </c>
      <c r="Y32" s="261">
        <f t="shared" si="2"/>
        <v>33.180368876941458</v>
      </c>
      <c r="Z32" s="261">
        <f t="shared" si="3"/>
        <v>42.191606929510151</v>
      </c>
      <c r="AA32" s="261">
        <f t="shared" si="4"/>
        <v>33.765744474312996</v>
      </c>
      <c r="AB32" s="262">
        <f t="shared" si="5"/>
        <v>75.371975806451616</v>
      </c>
    </row>
    <row r="33" spans="2:28" ht="15.75" x14ac:dyDescent="0.3">
      <c r="B33" s="184">
        <v>42583</v>
      </c>
      <c r="C33" s="180"/>
      <c r="D33" s="180"/>
      <c r="E33" s="180"/>
      <c r="F33" s="180"/>
      <c r="G33" s="180"/>
      <c r="H33" s="181">
        <v>4.9271953405017923</v>
      </c>
      <c r="I33" s="181">
        <v>4.8696983273596173</v>
      </c>
      <c r="J33" s="181">
        <v>9.445564516129032</v>
      </c>
      <c r="K33" s="181">
        <v>4.9044205495818396</v>
      </c>
      <c r="L33" s="181">
        <v>9.6990740740740744</v>
      </c>
      <c r="M33" s="181">
        <v>2.3129480286738349</v>
      </c>
      <c r="N33" s="181">
        <v>15.388664874551971</v>
      </c>
      <c r="O33" s="181">
        <v>10.070937873357227</v>
      </c>
      <c r="P33" s="181">
        <v>14.063993428912783</v>
      </c>
      <c r="Q33" s="181">
        <v>1.7025985663082457</v>
      </c>
      <c r="R33" s="181">
        <v>16.87812500000004</v>
      </c>
      <c r="S33" s="181">
        <v>9.2120295698924721</v>
      </c>
      <c r="T33" s="181">
        <v>1.4766427718040651</v>
      </c>
      <c r="U33" s="181">
        <v>4.7665397252090846</v>
      </c>
      <c r="V33" s="176"/>
      <c r="W33" s="261">
        <f t="shared" si="0"/>
        <v>109.71843264635606</v>
      </c>
      <c r="X33" s="261">
        <f t="shared" si="1"/>
        <v>0</v>
      </c>
      <c r="Y33" s="261">
        <f t="shared" si="2"/>
        <v>36.158900836320193</v>
      </c>
      <c r="Z33" s="261">
        <f t="shared" si="3"/>
        <v>39.523596176821982</v>
      </c>
      <c r="AA33" s="261">
        <f t="shared" si="4"/>
        <v>34.03593563321391</v>
      </c>
      <c r="AB33" s="262">
        <f t="shared" si="5"/>
        <v>75.682497013142182</v>
      </c>
    </row>
    <row r="34" spans="2:28" ht="15.75" x14ac:dyDescent="0.3">
      <c r="B34" s="184">
        <v>42614</v>
      </c>
      <c r="C34" s="180"/>
      <c r="D34" s="180"/>
      <c r="E34" s="180"/>
      <c r="F34" s="180"/>
      <c r="G34" s="180"/>
      <c r="H34" s="181">
        <v>4.7445987654320989</v>
      </c>
      <c r="I34" s="181">
        <v>5.0115740740740744</v>
      </c>
      <c r="J34" s="181">
        <v>8.8283179012345681</v>
      </c>
      <c r="K34" s="181">
        <v>4.9483024691358022</v>
      </c>
      <c r="L34" s="181">
        <v>10.024691358024691</v>
      </c>
      <c r="M34" s="181">
        <v>2.4112654320987654</v>
      </c>
      <c r="N34" s="181">
        <v>16.455632716049383</v>
      </c>
      <c r="O34" s="181">
        <v>10.305169753086419</v>
      </c>
      <c r="P34" s="181">
        <v>14.312114197530864</v>
      </c>
      <c r="Q34" s="181">
        <v>1.6963503086419762</v>
      </c>
      <c r="R34" s="181">
        <v>17.160590277777779</v>
      </c>
      <c r="S34" s="181">
        <v>9.5374228395061955</v>
      </c>
      <c r="T34" s="181">
        <v>1.5048456790123448</v>
      </c>
      <c r="U34" s="181">
        <v>5.1645331790123459</v>
      </c>
      <c r="V34" s="176"/>
      <c r="W34" s="261">
        <f t="shared" si="0"/>
        <v>112.10540895061732</v>
      </c>
      <c r="X34" s="261">
        <f t="shared" si="1"/>
        <v>0</v>
      </c>
      <c r="Y34" s="261">
        <f t="shared" si="2"/>
        <v>35.96875</v>
      </c>
      <c r="Z34" s="261">
        <f t="shared" si="3"/>
        <v>41.072916666666671</v>
      </c>
      <c r="AA34" s="261">
        <f t="shared" si="4"/>
        <v>35.063742283950639</v>
      </c>
      <c r="AB34" s="262">
        <f t="shared" si="5"/>
        <v>77.041666666666671</v>
      </c>
    </row>
    <row r="35" spans="2:28" ht="15.75" x14ac:dyDescent="0.3">
      <c r="B35" s="184">
        <v>42644</v>
      </c>
      <c r="C35" s="180"/>
      <c r="D35" s="180"/>
      <c r="E35" s="180"/>
      <c r="F35" s="180"/>
      <c r="G35" s="180"/>
      <c r="H35" s="181">
        <v>4.3287037037037033</v>
      </c>
      <c r="I35" s="181">
        <v>4.6090949820788527</v>
      </c>
      <c r="J35" s="181">
        <v>8.282930107526882</v>
      </c>
      <c r="K35" s="181">
        <v>4.4985812425328549</v>
      </c>
      <c r="L35" s="181">
        <v>9.1278375149342885</v>
      </c>
      <c r="M35" s="181">
        <v>2.1968339307048983</v>
      </c>
      <c r="N35" s="181">
        <v>14.783826164874551</v>
      </c>
      <c r="O35" s="181">
        <v>9.4481780167264038</v>
      </c>
      <c r="P35" s="181">
        <v>13.670101553166068</v>
      </c>
      <c r="Q35" s="181">
        <v>1.6172752389486229</v>
      </c>
      <c r="R35" s="181">
        <v>16.785980436081221</v>
      </c>
      <c r="S35" s="181">
        <v>9.4405503285543411</v>
      </c>
      <c r="T35" s="181">
        <v>1.4026135005973697</v>
      </c>
      <c r="U35" s="181">
        <v>3.0481705495818403</v>
      </c>
      <c r="V35" s="176"/>
      <c r="W35" s="261">
        <f t="shared" si="0"/>
        <v>103.24067727001189</v>
      </c>
      <c r="X35" s="261">
        <f t="shared" si="1"/>
        <v>0</v>
      </c>
      <c r="Y35" s="261">
        <f t="shared" si="2"/>
        <v>33.043981481481481</v>
      </c>
      <c r="Z35" s="261">
        <f t="shared" si="3"/>
        <v>37.902105734767026</v>
      </c>
      <c r="AA35" s="261">
        <f t="shared" si="4"/>
        <v>32.294590053763393</v>
      </c>
      <c r="AB35" s="262">
        <f t="shared" si="5"/>
        <v>70.946087216248515</v>
      </c>
    </row>
    <row r="36" spans="2:28" ht="15.75" x14ac:dyDescent="0.3">
      <c r="B36" s="184">
        <v>42675</v>
      </c>
      <c r="C36" s="180"/>
      <c r="D36" s="180"/>
      <c r="E36" s="180"/>
      <c r="F36" s="180"/>
      <c r="G36" s="180"/>
      <c r="H36" s="181">
        <v>4.9490740740740744</v>
      </c>
      <c r="I36" s="181">
        <v>4.8136574074074074</v>
      </c>
      <c r="J36" s="181">
        <v>9.1454475308641978</v>
      </c>
      <c r="K36" s="181">
        <v>4.8912037037037033</v>
      </c>
      <c r="L36" s="181">
        <v>9.9699074074074066</v>
      </c>
      <c r="M36" s="181">
        <v>2.2623456790123457</v>
      </c>
      <c r="N36" s="181">
        <v>14.737654320987655</v>
      </c>
      <c r="O36" s="181">
        <v>9.8753858024691361</v>
      </c>
      <c r="P36" s="181">
        <v>15.008101851851851</v>
      </c>
      <c r="Q36" s="181">
        <v>1.8354089506172857</v>
      </c>
      <c r="R36" s="181">
        <v>11.682820216049381</v>
      </c>
      <c r="S36" s="181">
        <v>10.181392746913597</v>
      </c>
      <c r="T36" s="181">
        <v>1.5437037037037034</v>
      </c>
      <c r="U36" s="181">
        <v>4.8715393518518511</v>
      </c>
      <c r="V36" s="176"/>
      <c r="W36" s="261">
        <f t="shared" si="0"/>
        <v>105.76764274691359</v>
      </c>
      <c r="X36" s="261">
        <f t="shared" si="1"/>
        <v>0</v>
      </c>
      <c r="Y36" s="261">
        <f t="shared" si="2"/>
        <v>36.031635802469133</v>
      </c>
      <c r="Z36" s="261">
        <f t="shared" si="3"/>
        <v>39.621141975308646</v>
      </c>
      <c r="AA36" s="261">
        <f t="shared" si="4"/>
        <v>30.114864969135816</v>
      </c>
      <c r="AB36" s="262">
        <f t="shared" si="5"/>
        <v>75.652777777777771</v>
      </c>
    </row>
    <row r="37" spans="2:28" ht="15.75" x14ac:dyDescent="0.3">
      <c r="B37" s="184">
        <v>42705</v>
      </c>
      <c r="C37" s="180"/>
      <c r="D37" s="180"/>
      <c r="E37" s="180"/>
      <c r="F37" s="180"/>
      <c r="G37" s="180"/>
      <c r="H37" s="181">
        <v>4.4078554360812428</v>
      </c>
      <c r="I37" s="181">
        <v>5.0126941457586618</v>
      </c>
      <c r="J37" s="181">
        <v>8.3277329749103934</v>
      </c>
      <c r="K37" s="181">
        <v>4.3903076463560335</v>
      </c>
      <c r="L37" s="181">
        <v>9.637096774193548</v>
      </c>
      <c r="M37" s="181">
        <v>2.3379629629629628</v>
      </c>
      <c r="N37" s="181">
        <v>14.471326164874551</v>
      </c>
      <c r="O37" s="181">
        <v>9.7894265232974913</v>
      </c>
      <c r="P37" s="181">
        <v>14.880525686977299</v>
      </c>
      <c r="Q37" s="181">
        <v>1.6330808505077647</v>
      </c>
      <c r="R37" s="181">
        <v>16.129218936678612</v>
      </c>
      <c r="S37" s="181">
        <v>9.2036570340501616</v>
      </c>
      <c r="T37" s="181">
        <v>1.82005348342294</v>
      </c>
      <c r="U37" s="181">
        <v>5.9418519451911589</v>
      </c>
      <c r="V37" s="176"/>
      <c r="W37" s="261">
        <f t="shared" si="0"/>
        <v>107.98279056526283</v>
      </c>
      <c r="X37" s="261">
        <f t="shared" si="1"/>
        <v>0</v>
      </c>
      <c r="Y37" s="261">
        <f t="shared" si="2"/>
        <v>34.113649940262846</v>
      </c>
      <c r="Z37" s="261">
        <f t="shared" si="3"/>
        <v>39.141278375149341</v>
      </c>
      <c r="AA37" s="261">
        <f t="shared" si="4"/>
        <v>34.727862249850638</v>
      </c>
      <c r="AB37" s="262">
        <f t="shared" si="5"/>
        <v>73.254928315412187</v>
      </c>
    </row>
    <row r="38" spans="2:28" ht="15.75" x14ac:dyDescent="0.3">
      <c r="B38" s="184">
        <v>42736</v>
      </c>
      <c r="C38" s="180"/>
      <c r="D38" s="180"/>
      <c r="E38" s="180"/>
      <c r="F38" s="180"/>
      <c r="G38" s="180"/>
      <c r="H38" s="181">
        <v>6.8040621266427719</v>
      </c>
      <c r="I38" s="181">
        <v>4.6841397849462361</v>
      </c>
      <c r="J38" s="181">
        <v>8.3169056152927112</v>
      </c>
      <c r="K38" s="181">
        <v>3.5211320191158899</v>
      </c>
      <c r="L38" s="181">
        <v>9.1058094384707289</v>
      </c>
      <c r="M38" s="181">
        <v>2.1699522102747908</v>
      </c>
      <c r="N38" s="181">
        <v>11.40531660692951</v>
      </c>
      <c r="O38" s="181">
        <v>9.327956989247312</v>
      </c>
      <c r="P38" s="181">
        <v>14.498954599761051</v>
      </c>
      <c r="Q38" s="181">
        <v>1.7585796324298089</v>
      </c>
      <c r="R38" s="181">
        <v>15.706718563321385</v>
      </c>
      <c r="S38" s="181">
        <v>9.1605996117084825</v>
      </c>
      <c r="T38" s="181">
        <v>1.838629755637694</v>
      </c>
      <c r="U38" s="181">
        <v>5.9123800589904416</v>
      </c>
      <c r="V38" s="176"/>
      <c r="W38" s="261">
        <f t="shared" si="0"/>
        <v>104.21113701276882</v>
      </c>
      <c r="X38" s="261">
        <f t="shared" si="1"/>
        <v>0</v>
      </c>
      <c r="Y38" s="261">
        <f t="shared" si="2"/>
        <v>34.602001194743131</v>
      </c>
      <c r="Z38" s="261">
        <f t="shared" si="3"/>
        <v>35.232228195937871</v>
      </c>
      <c r="AA38" s="261">
        <f t="shared" si="4"/>
        <v>34.376907622087806</v>
      </c>
      <c r="AB38" s="262">
        <f t="shared" si="5"/>
        <v>69.834229390681003</v>
      </c>
    </row>
    <row r="39" spans="2:28" ht="15.75" x14ac:dyDescent="0.3">
      <c r="B39" s="184">
        <v>42767</v>
      </c>
      <c r="C39" s="180"/>
      <c r="D39" s="180"/>
      <c r="E39" s="180"/>
      <c r="F39" s="180"/>
      <c r="G39" s="180"/>
      <c r="H39" s="181">
        <v>8.9971891534391517</v>
      </c>
      <c r="I39" s="181">
        <v>5.0107473544973535</v>
      </c>
      <c r="J39" s="181">
        <v>9.0720072751322736</v>
      </c>
      <c r="K39" s="181">
        <v>4.1079695767195759</v>
      </c>
      <c r="L39" s="181">
        <v>9.8086144179894177</v>
      </c>
      <c r="M39" s="181">
        <v>2.3321759259259256</v>
      </c>
      <c r="N39" s="181">
        <v>8.8897156084656075</v>
      </c>
      <c r="O39" s="181">
        <v>9.8330026455026438</v>
      </c>
      <c r="P39" s="181">
        <v>15.6630291005291</v>
      </c>
      <c r="Q39" s="181">
        <v>1.8641299293154761</v>
      </c>
      <c r="R39" s="181">
        <v>14.69468212632275</v>
      </c>
      <c r="S39" s="181">
        <v>8.8546316964285712</v>
      </c>
      <c r="T39" s="181">
        <v>1.8487355065724205</v>
      </c>
      <c r="U39" s="181">
        <v>6.0109359499007926</v>
      </c>
      <c r="V39" s="176"/>
      <c r="W39" s="261">
        <f t="shared" si="0"/>
        <v>106.98756626674107</v>
      </c>
      <c r="X39" s="261">
        <f t="shared" si="1"/>
        <v>0</v>
      </c>
      <c r="Y39" s="261">
        <f t="shared" si="2"/>
        <v>39.328703703703695</v>
      </c>
      <c r="Z39" s="261">
        <f t="shared" si="3"/>
        <v>34.385747354497354</v>
      </c>
      <c r="AA39" s="261">
        <f t="shared" si="4"/>
        <v>33.273115208540013</v>
      </c>
      <c r="AB39" s="262">
        <f t="shared" si="5"/>
        <v>73.71445105820105</v>
      </c>
    </row>
    <row r="40" spans="2:28" ht="15.75" x14ac:dyDescent="0.3">
      <c r="B40" s="184">
        <v>42795</v>
      </c>
      <c r="C40" s="180"/>
      <c r="D40" s="180"/>
      <c r="E40" s="180"/>
      <c r="F40" s="180"/>
      <c r="G40" s="180"/>
      <c r="H40" s="181">
        <v>8.9000896057347667</v>
      </c>
      <c r="I40" s="181">
        <v>4.7830794504181595</v>
      </c>
      <c r="J40" s="181">
        <v>8.9262246117084825</v>
      </c>
      <c r="K40" s="181">
        <v>3.7593339307048983</v>
      </c>
      <c r="L40" s="181">
        <v>9.4059886499402623</v>
      </c>
      <c r="M40" s="181">
        <v>2.2323028673835124</v>
      </c>
      <c r="N40" s="181">
        <v>2.5541367980884111</v>
      </c>
      <c r="O40" s="181">
        <v>10.275537634408602</v>
      </c>
      <c r="P40" s="181">
        <v>16.196609916367979</v>
      </c>
      <c r="Q40" s="181">
        <v>2.0202826314217441</v>
      </c>
      <c r="R40" s="181">
        <v>14.345691457586618</v>
      </c>
      <c r="S40" s="181">
        <v>8.7577238276583032</v>
      </c>
      <c r="T40" s="181">
        <v>1.8906022485439067</v>
      </c>
      <c r="U40" s="181">
        <v>6.4794630189665465</v>
      </c>
      <c r="V40" s="176"/>
      <c r="W40" s="261">
        <f t="shared" si="0"/>
        <v>100.52706664893221</v>
      </c>
      <c r="X40" s="261">
        <f t="shared" si="1"/>
        <v>0</v>
      </c>
      <c r="Y40" s="261">
        <f t="shared" si="2"/>
        <v>38.007019115890081</v>
      </c>
      <c r="Z40" s="261">
        <f t="shared" si="3"/>
        <v>29.026284348864991</v>
      </c>
      <c r="AA40" s="261">
        <f t="shared" si="4"/>
        <v>33.493763184177119</v>
      </c>
      <c r="AB40" s="262">
        <f t="shared" si="5"/>
        <v>67.033303464755079</v>
      </c>
    </row>
    <row r="41" spans="2:28" ht="15.75" x14ac:dyDescent="0.3">
      <c r="B41" s="184">
        <v>42826</v>
      </c>
      <c r="C41" s="180"/>
      <c r="D41" s="180"/>
      <c r="E41" s="180"/>
      <c r="F41" s="180"/>
      <c r="G41" s="180"/>
      <c r="H41" s="181">
        <v>9.0933641975308639</v>
      </c>
      <c r="I41" s="181">
        <v>4.8638117283950617</v>
      </c>
      <c r="J41" s="181">
        <v>8.903549382716049</v>
      </c>
      <c r="K41" s="181">
        <v>3.7040895061728394</v>
      </c>
      <c r="L41" s="181">
        <v>9.5077160493827169</v>
      </c>
      <c r="M41" s="181">
        <v>2.2635030864197532</v>
      </c>
      <c r="N41" s="181">
        <v>4.2438271604938269E-3</v>
      </c>
      <c r="O41" s="181">
        <v>11.05324074074074</v>
      </c>
      <c r="P41" s="181">
        <v>16.523148148148149</v>
      </c>
      <c r="Q41" s="181">
        <v>2.0752525800540123</v>
      </c>
      <c r="R41" s="181">
        <v>14.495659722222221</v>
      </c>
      <c r="S41" s="181">
        <v>8.9270592206790127</v>
      </c>
      <c r="T41" s="181">
        <v>1.9019669897762346</v>
      </c>
      <c r="U41" s="181">
        <v>5.5603780864197532</v>
      </c>
      <c r="V41" s="176"/>
      <c r="W41" s="261">
        <f t="shared" si="0"/>
        <v>98.876983265817898</v>
      </c>
      <c r="X41" s="261">
        <f t="shared" si="1"/>
        <v>0</v>
      </c>
      <c r="Y41" s="261">
        <f t="shared" si="2"/>
        <v>38.336033950617285</v>
      </c>
      <c r="Z41" s="261">
        <f t="shared" si="3"/>
        <v>27.580632716049383</v>
      </c>
      <c r="AA41" s="261">
        <f t="shared" si="4"/>
        <v>32.960316599151234</v>
      </c>
      <c r="AB41" s="262">
        <f t="shared" si="5"/>
        <v>65.916666666666671</v>
      </c>
    </row>
    <row r="42" spans="2:28" ht="15.75" x14ac:dyDescent="0.3">
      <c r="B42" s="184">
        <v>42856</v>
      </c>
      <c r="C42" s="180"/>
      <c r="D42" s="180"/>
      <c r="E42" s="180"/>
      <c r="F42" s="180"/>
      <c r="G42" s="180"/>
      <c r="H42" s="181">
        <v>4.6132019115890079</v>
      </c>
      <c r="I42" s="181">
        <v>2.2498506571087216</v>
      </c>
      <c r="J42" s="181">
        <v>2.9666965352449224</v>
      </c>
      <c r="K42" s="181">
        <v>1.8122759856630823</v>
      </c>
      <c r="L42" s="181">
        <v>4.4056152927120671</v>
      </c>
      <c r="M42" s="181">
        <v>0.88448327359617684</v>
      </c>
      <c r="N42" s="181">
        <v>1.2126642771804061</v>
      </c>
      <c r="O42" s="181">
        <v>5.1534498207885306</v>
      </c>
      <c r="P42" s="181">
        <v>8.2754629629629619</v>
      </c>
      <c r="Q42" s="181">
        <v>0.99887059438470727</v>
      </c>
      <c r="R42" s="181">
        <v>6.1680480884109912</v>
      </c>
      <c r="S42" s="181">
        <v>3.4893033154121862</v>
      </c>
      <c r="T42" s="181">
        <v>0.82107088186977295</v>
      </c>
      <c r="U42" s="181">
        <v>2.8252758176523298</v>
      </c>
      <c r="V42" s="176"/>
      <c r="W42" s="261">
        <f t="shared" si="0"/>
        <v>45.876269414575866</v>
      </c>
      <c r="X42" s="261">
        <f t="shared" si="1"/>
        <v>0</v>
      </c>
      <c r="Y42" s="261">
        <f t="shared" si="2"/>
        <v>16.93212365591398</v>
      </c>
      <c r="Z42" s="261">
        <f t="shared" si="3"/>
        <v>14.641577060931898</v>
      </c>
      <c r="AA42" s="261">
        <f t="shared" si="4"/>
        <v>14.302568697729987</v>
      </c>
      <c r="AB42" s="262">
        <f t="shared" si="5"/>
        <v>31.573700716845877</v>
      </c>
    </row>
    <row r="43" spans="2:28" ht="15.75" x14ac:dyDescent="0.3">
      <c r="B43" s="184">
        <v>42887</v>
      </c>
      <c r="C43" s="180"/>
      <c r="D43" s="180"/>
      <c r="E43" s="180"/>
      <c r="F43" s="180"/>
      <c r="G43" s="180"/>
      <c r="H43" s="181">
        <v>5.4162808641975309</v>
      </c>
      <c r="I43" s="181">
        <v>5.2766203703703702</v>
      </c>
      <c r="J43" s="181">
        <v>1.711033950617284</v>
      </c>
      <c r="K43" s="181">
        <v>1.0420524691358024</v>
      </c>
      <c r="L43" s="181">
        <v>5.6493055555555554</v>
      </c>
      <c r="M43" s="181">
        <v>0.94984567901234573</v>
      </c>
      <c r="N43" s="181">
        <v>0.84992283950617287</v>
      </c>
      <c r="O43" s="181">
        <v>9.8078703703703702</v>
      </c>
      <c r="P43" s="181">
        <v>12.361111111111111</v>
      </c>
      <c r="Q43" s="181">
        <v>1.9549274209104939</v>
      </c>
      <c r="R43" s="181">
        <v>12.169077932098766</v>
      </c>
      <c r="S43" s="181">
        <v>8.2313850308641978</v>
      </c>
      <c r="T43" s="181">
        <v>1.6864450713734569</v>
      </c>
      <c r="U43" s="181">
        <v>5.8103780864197532</v>
      </c>
      <c r="V43" s="176"/>
      <c r="W43" s="261">
        <f t="shared" si="0"/>
        <v>72.916256751543216</v>
      </c>
      <c r="X43" s="261">
        <f t="shared" si="1"/>
        <v>0</v>
      </c>
      <c r="Y43" s="261">
        <f t="shared" si="2"/>
        <v>20.045138888888889</v>
      </c>
      <c r="Z43" s="261">
        <f t="shared" si="3"/>
        <v>23.018904320987652</v>
      </c>
      <c r="AA43" s="261">
        <f t="shared" si="4"/>
        <v>29.852213541666664</v>
      </c>
      <c r="AB43" s="262">
        <f t="shared" si="5"/>
        <v>43.064043209876544</v>
      </c>
    </row>
    <row r="44" spans="2:28" ht="16.5" thickBot="1" x14ac:dyDescent="0.35">
      <c r="B44" s="184">
        <v>42917</v>
      </c>
      <c r="C44" s="180"/>
      <c r="D44" s="180"/>
      <c r="E44" s="180"/>
      <c r="F44" s="180"/>
      <c r="G44" s="180"/>
      <c r="H44" s="181">
        <v>3.6839157706093189</v>
      </c>
      <c r="I44" s="181">
        <v>6.1133512544802864</v>
      </c>
      <c r="J44" s="181">
        <v>3.4375</v>
      </c>
      <c r="K44" s="181">
        <v>2.721774193548387</v>
      </c>
      <c r="L44" s="181">
        <v>4.1405316606929512</v>
      </c>
      <c r="M44" s="181">
        <v>0.34946236559139782</v>
      </c>
      <c r="N44" s="181">
        <v>10.312873357228195</v>
      </c>
      <c r="O44" s="181">
        <v>5.0410692951015532</v>
      </c>
      <c r="P44" s="181">
        <v>5.8408004778972522</v>
      </c>
      <c r="Q44" s="181">
        <v>1.6376148073476702</v>
      </c>
      <c r="R44" s="181">
        <v>12.174245818399044</v>
      </c>
      <c r="S44" s="181">
        <v>7.7028496490442055</v>
      </c>
      <c r="T44" s="181">
        <v>1.3089729409348865</v>
      </c>
      <c r="U44" s="181">
        <v>4.5107620221027478</v>
      </c>
      <c r="V44" s="176"/>
      <c r="W44" s="261">
        <f t="shared" si="0"/>
        <v>68.975723612977902</v>
      </c>
      <c r="X44" s="261">
        <f t="shared" si="1"/>
        <v>0</v>
      </c>
      <c r="Y44" s="261">
        <f t="shared" si="2"/>
        <v>20.446535244922337</v>
      </c>
      <c r="Z44" s="261">
        <f t="shared" si="3"/>
        <v>21.194743130227003</v>
      </c>
      <c r="AA44" s="261">
        <f t="shared" si="4"/>
        <v>27.334445237828554</v>
      </c>
      <c r="AB44" s="262">
        <f t="shared" si="5"/>
        <v>41.641278375149341</v>
      </c>
    </row>
    <row r="45" spans="2:28" ht="15.75" thickBot="1" x14ac:dyDescent="0.3">
      <c r="B45" s="185">
        <v>42948</v>
      </c>
      <c r="C45" s="181">
        <v>2.8001792114695341E-2</v>
      </c>
      <c r="D45" s="181">
        <v>33.976254480286734</v>
      </c>
      <c r="E45" s="181">
        <v>63.596176821983271</v>
      </c>
      <c r="F45" s="181">
        <v>30.965875149342889</v>
      </c>
      <c r="G45" s="181">
        <v>13.467368578255675</v>
      </c>
      <c r="H45" s="181">
        <v>4.9850657108721625</v>
      </c>
      <c r="I45" s="181">
        <v>6.7275238948626042</v>
      </c>
      <c r="J45" s="181">
        <v>3.9665471923536439</v>
      </c>
      <c r="K45" s="181">
        <v>3.5607078853046592</v>
      </c>
      <c r="L45" s="181">
        <v>5.0414426523297493</v>
      </c>
      <c r="M45" s="181">
        <v>0.63806750298685777</v>
      </c>
      <c r="N45" s="181">
        <v>13.489396654719235</v>
      </c>
      <c r="O45" s="181">
        <v>7.4215949820788527</v>
      </c>
      <c r="P45" s="181">
        <v>7.5892323775388286</v>
      </c>
      <c r="Q45" s="181">
        <v>1.40635500672043</v>
      </c>
      <c r="R45" s="181">
        <v>8.8322785991636792</v>
      </c>
      <c r="S45" s="181">
        <v>6.9002482825567499</v>
      </c>
      <c r="T45" s="181">
        <v>1.0677783378136201</v>
      </c>
      <c r="U45" s="181">
        <v>4.9400994997013141</v>
      </c>
      <c r="V45" s="176"/>
      <c r="W45" s="261">
        <f t="shared" si="0"/>
        <v>218.60001540098563</v>
      </c>
      <c r="X45" s="261">
        <f t="shared" si="1"/>
        <v>142.03367682198325</v>
      </c>
      <c r="Y45" s="261">
        <f t="shared" si="2"/>
        <v>24.919354838709676</v>
      </c>
      <c r="Z45" s="261">
        <f t="shared" si="3"/>
        <v>28.500224014336915</v>
      </c>
      <c r="AA45" s="261">
        <f t="shared" si="4"/>
        <v>23.146759725955796</v>
      </c>
      <c r="AB45" s="262">
        <f t="shared" si="5"/>
        <v>195.45325567502982</v>
      </c>
    </row>
    <row r="46" spans="2:28" x14ac:dyDescent="0.25">
      <c r="B46" s="184">
        <v>42979</v>
      </c>
      <c r="C46" s="181">
        <v>14.926311728395062</v>
      </c>
      <c r="D46" s="181">
        <v>38.895061728395063</v>
      </c>
      <c r="E46" s="181">
        <v>14.443672839506172</v>
      </c>
      <c r="F46" s="181">
        <v>20.145447530864196</v>
      </c>
      <c r="G46" s="181">
        <v>18.115354938271604</v>
      </c>
      <c r="H46" s="181">
        <v>3.4182098765432101</v>
      </c>
      <c r="I46" s="181">
        <v>5.1971450617283947</v>
      </c>
      <c r="J46" s="181">
        <v>2.4506172839506171</v>
      </c>
      <c r="K46" s="181">
        <v>2.0308641975308643</v>
      </c>
      <c r="L46" s="181">
        <v>2.0933641975308643</v>
      </c>
      <c r="M46" s="181">
        <v>1.5432098765432098E-3</v>
      </c>
      <c r="N46" s="181">
        <v>10.494212962962964</v>
      </c>
      <c r="O46" s="181">
        <v>5.2874228395061724</v>
      </c>
      <c r="P46" s="181">
        <v>5.4143518518518521</v>
      </c>
      <c r="Q46" s="181">
        <v>1.3042971161265446</v>
      </c>
      <c r="R46" s="181">
        <v>8.7486014660493829</v>
      </c>
      <c r="S46" s="181">
        <v>6.5795244984567685</v>
      </c>
      <c r="T46" s="181">
        <v>0.59256245177469136</v>
      </c>
      <c r="U46" s="181">
        <v>3.9349455054012248</v>
      </c>
      <c r="V46" s="176"/>
      <c r="W46" s="261">
        <f t="shared" si="0"/>
        <v>164.07351128472223</v>
      </c>
      <c r="X46" s="261">
        <f t="shared" si="1"/>
        <v>106.52584876543212</v>
      </c>
      <c r="Y46" s="261">
        <f t="shared" si="2"/>
        <v>15.191743827160492</v>
      </c>
      <c r="Z46" s="261">
        <f t="shared" si="3"/>
        <v>21.195987654320987</v>
      </c>
      <c r="AA46" s="261">
        <f t="shared" si="4"/>
        <v>21.159931037808612</v>
      </c>
      <c r="AB46" s="262">
        <f t="shared" si="5"/>
        <v>142.9135802469136</v>
      </c>
    </row>
    <row r="47" spans="2:28" x14ac:dyDescent="0.25">
      <c r="B47" s="184">
        <v>43009</v>
      </c>
      <c r="C47" s="181">
        <v>3.8754480286738349</v>
      </c>
      <c r="D47" s="181">
        <v>36.382915173237755</v>
      </c>
      <c r="E47" s="181">
        <v>13.210872162485066</v>
      </c>
      <c r="F47" s="181">
        <v>24.422789725209078</v>
      </c>
      <c r="G47" s="181">
        <v>19.116114097968939</v>
      </c>
      <c r="H47" s="181">
        <v>3.6887694145758663</v>
      </c>
      <c r="I47" s="181">
        <v>5.3020459976105139</v>
      </c>
      <c r="J47" s="181">
        <v>2.29502688172043</v>
      </c>
      <c r="K47" s="181">
        <v>2.2016875746714457</v>
      </c>
      <c r="L47" s="181">
        <v>0.34162186379928317</v>
      </c>
      <c r="M47" s="181">
        <v>0</v>
      </c>
      <c r="N47" s="181">
        <v>5.3987455197132617</v>
      </c>
      <c r="O47" s="181">
        <v>4.6841397849462361</v>
      </c>
      <c r="P47" s="181">
        <v>5.1978793309438469</v>
      </c>
      <c r="Q47" s="181">
        <v>0.88842592592592506</v>
      </c>
      <c r="R47" s="181">
        <v>4.6118951612903221</v>
      </c>
      <c r="S47" s="181">
        <v>6.1613052568697952</v>
      </c>
      <c r="T47" s="181">
        <v>0.55309886499403105</v>
      </c>
      <c r="U47" s="181">
        <v>3.7183579749103943</v>
      </c>
      <c r="V47" s="176"/>
      <c r="W47" s="261">
        <f t="shared" si="0"/>
        <v>142.05113873954605</v>
      </c>
      <c r="X47" s="261">
        <f t="shared" si="1"/>
        <v>97.00813918757467</v>
      </c>
      <c r="Y47" s="261">
        <f t="shared" si="2"/>
        <v>13.829151732377539</v>
      </c>
      <c r="Z47" s="261">
        <f t="shared" si="3"/>
        <v>15.280764635603346</v>
      </c>
      <c r="AA47" s="261">
        <f t="shared" si="4"/>
        <v>15.933083183990465</v>
      </c>
      <c r="AB47" s="262">
        <f t="shared" si="5"/>
        <v>126.11805555555556</v>
      </c>
    </row>
    <row r="48" spans="2:28" x14ac:dyDescent="0.25">
      <c r="B48" s="184">
        <v>43040</v>
      </c>
      <c r="C48" s="181">
        <v>5.2434413580246915</v>
      </c>
      <c r="D48" s="181">
        <v>33.89969135802469</v>
      </c>
      <c r="E48" s="181">
        <v>12.987654320987655</v>
      </c>
      <c r="F48" s="181">
        <v>19.802469135802468</v>
      </c>
      <c r="G48" s="181">
        <v>17.580401234567898</v>
      </c>
      <c r="H48" s="181">
        <v>3.8464506172839505</v>
      </c>
      <c r="I48" s="181">
        <v>5.4074074074074074</v>
      </c>
      <c r="J48" s="181">
        <v>2.1392746913580245</v>
      </c>
      <c r="K48" s="181">
        <v>2.3591820987654319</v>
      </c>
      <c r="L48" s="181">
        <v>0.8530092592592593</v>
      </c>
      <c r="M48" s="181">
        <v>7.716049382716049E-4</v>
      </c>
      <c r="N48" s="181">
        <v>6.2361111111111107</v>
      </c>
      <c r="O48" s="181">
        <v>5.3522376543209873</v>
      </c>
      <c r="P48" s="181">
        <v>4.8595679012345681</v>
      </c>
      <c r="Q48" s="181">
        <v>1.2599459876543206</v>
      </c>
      <c r="R48" s="181">
        <v>8.0565200617283956</v>
      </c>
      <c r="S48" s="181">
        <v>6.0963040123456773</v>
      </c>
      <c r="T48" s="181">
        <v>0.63641203703703209</v>
      </c>
      <c r="U48" s="181">
        <v>1.0091975308642074</v>
      </c>
      <c r="V48" s="176"/>
      <c r="W48" s="261">
        <f t="shared" si="0"/>
        <v>137.62604938271605</v>
      </c>
      <c r="X48" s="261">
        <f t="shared" si="1"/>
        <v>89.513657407407408</v>
      </c>
      <c r="Y48" s="261">
        <f t="shared" si="2"/>
        <v>14.606095679012347</v>
      </c>
      <c r="Z48" s="261">
        <f t="shared" si="3"/>
        <v>16.447916666666664</v>
      </c>
      <c r="AA48" s="261">
        <f t="shared" si="4"/>
        <v>17.058379629629634</v>
      </c>
      <c r="AB48" s="262">
        <f t="shared" si="5"/>
        <v>120.56766975308642</v>
      </c>
    </row>
    <row r="49" spans="2:29" x14ac:dyDescent="0.25">
      <c r="B49" s="184">
        <v>43070</v>
      </c>
      <c r="C49" s="181">
        <v>6.1185782556750299</v>
      </c>
      <c r="D49" s="181">
        <v>35.593264635603347</v>
      </c>
      <c r="E49" s="181">
        <v>13.399044205495818</v>
      </c>
      <c r="F49" s="181">
        <v>22.937948028673834</v>
      </c>
      <c r="G49" s="181">
        <v>13.642099761051373</v>
      </c>
      <c r="H49" s="181">
        <v>2.4652777777777777</v>
      </c>
      <c r="I49" s="181">
        <v>3.1541218637992832</v>
      </c>
      <c r="J49" s="181">
        <v>0.24828255675029867</v>
      </c>
      <c r="K49" s="181">
        <v>1.3888888888888888</v>
      </c>
      <c r="L49" s="181">
        <v>0.24006869772998804</v>
      </c>
      <c r="M49" s="181">
        <v>3.7335722819593784E-4</v>
      </c>
      <c r="N49" s="181">
        <v>7.8375149342891275</v>
      </c>
      <c r="O49" s="181">
        <v>0.22849462365591397</v>
      </c>
      <c r="P49" s="181">
        <v>3.9049432497013141</v>
      </c>
      <c r="Q49" s="181">
        <v>1.7484318996415771</v>
      </c>
      <c r="R49" s="181">
        <v>5.2523894862604541</v>
      </c>
      <c r="S49" s="181">
        <v>5.0231481481481479</v>
      </c>
      <c r="T49" s="181">
        <v>0.88149641577060933</v>
      </c>
      <c r="U49" s="181">
        <v>4.4224163679808841</v>
      </c>
      <c r="V49" s="176"/>
      <c r="W49" s="261">
        <f t="shared" si="0"/>
        <v>128.48678315412187</v>
      </c>
      <c r="X49" s="261">
        <f t="shared" si="1"/>
        <v>91.690934886499406</v>
      </c>
      <c r="Y49" s="261">
        <f t="shared" si="2"/>
        <v>7.4970131421744339</v>
      </c>
      <c r="Z49" s="261">
        <f t="shared" si="3"/>
        <v>11.970952807646356</v>
      </c>
      <c r="AA49" s="261">
        <f t="shared" si="4"/>
        <v>17.327882317801674</v>
      </c>
      <c r="AB49" s="262">
        <f t="shared" si="5"/>
        <v>111.1589008363202</v>
      </c>
    </row>
    <row r="50" spans="2:29" x14ac:dyDescent="0.25">
      <c r="B50" s="184">
        <v>43101</v>
      </c>
      <c r="C50" s="181">
        <v>5.5066457586618878</v>
      </c>
      <c r="D50" s="181">
        <v>33.897849462365592</v>
      </c>
      <c r="E50" s="181">
        <v>13.832138590203106</v>
      </c>
      <c r="F50" s="181">
        <v>18.604017323775388</v>
      </c>
      <c r="G50" s="181">
        <v>11.923536439665472</v>
      </c>
      <c r="H50" s="181">
        <v>2.0445041816009559</v>
      </c>
      <c r="I50" s="181">
        <v>3.0234468339307048</v>
      </c>
      <c r="J50" s="181">
        <v>3.7335722819593784E-4</v>
      </c>
      <c r="K50" s="181">
        <v>1.0674283154121864</v>
      </c>
      <c r="L50" s="181">
        <v>3.7335722819593784E-4</v>
      </c>
      <c r="M50" s="181">
        <v>0</v>
      </c>
      <c r="N50" s="181">
        <v>6.4060633213859015</v>
      </c>
      <c r="O50" s="181">
        <v>5.600358422939068E-3</v>
      </c>
      <c r="P50" s="181">
        <v>3.7981630824372759</v>
      </c>
      <c r="Q50" s="181">
        <v>1.6297043010752688</v>
      </c>
      <c r="R50" s="181">
        <v>3.6320191158900834</v>
      </c>
      <c r="S50" s="181">
        <v>3.6056040919952208</v>
      </c>
      <c r="T50" s="181">
        <v>0.83389336917562717</v>
      </c>
      <c r="U50" s="181">
        <v>4.7681451612903221</v>
      </c>
      <c r="V50" s="176"/>
      <c r="W50" s="261">
        <f t="shared" si="0"/>
        <v>114.57950642174431</v>
      </c>
      <c r="X50" s="261">
        <f t="shared" si="1"/>
        <v>83.764187574671439</v>
      </c>
      <c r="Y50" s="261">
        <f t="shared" si="2"/>
        <v>6.1361260454002391</v>
      </c>
      <c r="Z50" s="261">
        <f t="shared" si="3"/>
        <v>10.209826762246117</v>
      </c>
      <c r="AA50" s="261">
        <f t="shared" si="4"/>
        <v>14.469366039426522</v>
      </c>
      <c r="AB50" s="262">
        <f t="shared" si="5"/>
        <v>100.11014038231778</v>
      </c>
      <c r="AC50" s="262"/>
    </row>
    <row r="51" spans="2:29" x14ac:dyDescent="0.25">
      <c r="B51" s="266">
        <v>43132</v>
      </c>
      <c r="C51" s="181">
        <v>6.0623346560846558</v>
      </c>
      <c r="D51" s="181">
        <v>35.17485119047619</v>
      </c>
      <c r="E51" s="181">
        <v>17.205274470899468</v>
      </c>
      <c r="F51" s="181">
        <v>13.587549603174601</v>
      </c>
      <c r="G51" s="181">
        <v>13.736772486772486</v>
      </c>
      <c r="H51" s="181">
        <v>2.6744378306878303</v>
      </c>
      <c r="I51" s="181">
        <v>3.097304894179894</v>
      </c>
      <c r="J51" s="181">
        <v>4.1335978835978834E-4</v>
      </c>
      <c r="K51" s="181">
        <v>1.2499999999999998</v>
      </c>
      <c r="L51" s="181">
        <v>0</v>
      </c>
      <c r="M51" s="181">
        <v>0</v>
      </c>
      <c r="N51" s="181">
        <v>6.0553075396825387</v>
      </c>
      <c r="O51" s="181">
        <v>0</v>
      </c>
      <c r="P51" s="181">
        <v>4.0203373015873014</v>
      </c>
      <c r="Q51" s="181">
        <v>1.5153641699735496</v>
      </c>
      <c r="R51" s="181">
        <v>2.9361462466931214</v>
      </c>
      <c r="S51" s="181">
        <v>3.116836144179894</v>
      </c>
      <c r="T51" s="181">
        <v>0.81367807539683012</v>
      </c>
      <c r="U51" s="181">
        <v>4.7887475198412792</v>
      </c>
      <c r="V51" s="176"/>
      <c r="W51" s="261">
        <f t="shared" si="0"/>
        <v>116.03535548941802</v>
      </c>
      <c r="X51" s="261">
        <f t="shared" si="1"/>
        <v>85.766782407407391</v>
      </c>
      <c r="Y51" s="261">
        <f t="shared" si="2"/>
        <v>7.0221560846560847</v>
      </c>
      <c r="Z51" s="261">
        <f t="shared" si="3"/>
        <v>10.07564484126984</v>
      </c>
      <c r="AA51" s="261">
        <f t="shared" si="4"/>
        <v>13.170772156084674</v>
      </c>
      <c r="AB51" s="262">
        <f t="shared" si="5"/>
        <v>102.86458333333331</v>
      </c>
      <c r="AC51" s="262"/>
    </row>
    <row r="52" spans="2:29" x14ac:dyDescent="0.25">
      <c r="B52" s="184">
        <v>43160</v>
      </c>
      <c r="C52" s="181">
        <v>5.9016577060931894</v>
      </c>
      <c r="D52" s="181">
        <v>36.308990442054956</v>
      </c>
      <c r="E52" s="181">
        <v>15.863201911589007</v>
      </c>
      <c r="F52" s="181">
        <v>1.7189366786140978</v>
      </c>
      <c r="G52" s="181">
        <v>16.066308243727597</v>
      </c>
      <c r="H52" s="181">
        <v>3.400537634408602</v>
      </c>
      <c r="I52" s="181">
        <v>4.3488649940262842</v>
      </c>
      <c r="J52" s="181">
        <v>7.4671445639187567E-4</v>
      </c>
      <c r="K52" s="181">
        <v>1.8761200716845878</v>
      </c>
      <c r="L52" s="181">
        <v>0</v>
      </c>
      <c r="M52" s="181">
        <v>0</v>
      </c>
      <c r="N52" s="181">
        <v>6.4542264038231778</v>
      </c>
      <c r="O52" s="181">
        <v>0</v>
      </c>
      <c r="P52" s="181">
        <v>4.0688470728793309</v>
      </c>
      <c r="Q52" s="181">
        <v>1.5041980286738286</v>
      </c>
      <c r="R52" s="181">
        <v>2.9764038231780168</v>
      </c>
      <c r="S52" s="181">
        <v>3.0135297192353514</v>
      </c>
      <c r="T52" s="181">
        <v>0.80518593189963639</v>
      </c>
      <c r="U52" s="181">
        <v>4.696005451015516</v>
      </c>
      <c r="V52" s="176"/>
      <c r="W52" s="261">
        <f t="shared" si="0"/>
        <v>109.00376082735957</v>
      </c>
      <c r="X52" s="261">
        <f t="shared" si="1"/>
        <v>75.859094982078858</v>
      </c>
      <c r="Y52" s="261">
        <f t="shared" si="2"/>
        <v>9.6262694145758658</v>
      </c>
      <c r="Z52" s="261">
        <f t="shared" si="3"/>
        <v>10.523073476702509</v>
      </c>
      <c r="AA52" s="261">
        <f t="shared" si="4"/>
        <v>12.995322954002349</v>
      </c>
      <c r="AB52" s="262">
        <f t="shared" si="5"/>
        <v>96.008437873357224</v>
      </c>
      <c r="AC52" s="262"/>
    </row>
    <row r="53" spans="2:29" x14ac:dyDescent="0.25">
      <c r="B53" s="184">
        <v>43191</v>
      </c>
      <c r="C53" s="181">
        <v>4.6423611111111107</v>
      </c>
      <c r="D53" s="181">
        <v>33.571373456790127</v>
      </c>
      <c r="E53" s="181">
        <v>6.0420524691358022</v>
      </c>
      <c r="F53" s="181">
        <v>13.067901234567902</v>
      </c>
      <c r="G53" s="181">
        <v>13.466820987654321</v>
      </c>
      <c r="H53" s="181">
        <v>2.8059413580246915</v>
      </c>
      <c r="I53" s="181">
        <v>3.601466049382716</v>
      </c>
      <c r="J53" s="181">
        <v>3.8580246913580245E-4</v>
      </c>
      <c r="K53" s="181">
        <v>1.6585648148148149</v>
      </c>
      <c r="L53" s="181">
        <v>0</v>
      </c>
      <c r="M53" s="181">
        <v>0</v>
      </c>
      <c r="N53" s="181">
        <v>6.9575617283950617</v>
      </c>
      <c r="O53" s="181">
        <v>0</v>
      </c>
      <c r="P53" s="181">
        <v>4.4236111111111107</v>
      </c>
      <c r="Q53" s="181">
        <v>1.3529849537037058</v>
      </c>
      <c r="R53" s="181">
        <v>3.4468074845679011</v>
      </c>
      <c r="S53" s="181">
        <v>3.2277199074074074</v>
      </c>
      <c r="T53" s="181">
        <v>0.7185100308641964</v>
      </c>
      <c r="U53" s="181">
        <v>4.6768059413580314</v>
      </c>
      <c r="V53" s="176"/>
      <c r="W53" s="261">
        <f t="shared" si="0"/>
        <v>103.66086844135805</v>
      </c>
      <c r="X53" s="261">
        <f t="shared" si="1"/>
        <v>70.790509259259267</v>
      </c>
      <c r="Y53" s="261">
        <f t="shared" si="2"/>
        <v>8.0663580246913575</v>
      </c>
      <c r="Z53" s="261">
        <f t="shared" si="3"/>
        <v>11.381172839506172</v>
      </c>
      <c r="AA53" s="261">
        <f t="shared" si="4"/>
        <v>13.422828317901242</v>
      </c>
      <c r="AB53" s="262">
        <f t="shared" si="5"/>
        <v>90.238040123456798</v>
      </c>
      <c r="AC53" s="262"/>
    </row>
    <row r="54" spans="2:29" x14ac:dyDescent="0.25">
      <c r="B54" s="184">
        <v>43221</v>
      </c>
      <c r="C54" s="181">
        <v>5.4314740143369189</v>
      </c>
      <c r="D54" s="181">
        <v>36.483161589008361</v>
      </c>
      <c r="E54" s="181">
        <v>1.4471214157705989</v>
      </c>
      <c r="F54" s="181">
        <v>2.2386275388291526</v>
      </c>
      <c r="G54" s="181">
        <v>13.658378136200708</v>
      </c>
      <c r="H54" s="181">
        <v>3.0615292712066906</v>
      </c>
      <c r="I54" s="181">
        <v>3.7040770609318994</v>
      </c>
      <c r="J54" s="181">
        <v>1.1200716845878136E-3</v>
      </c>
      <c r="K54" s="181">
        <v>1.6636798088410991</v>
      </c>
      <c r="L54" s="181">
        <v>0</v>
      </c>
      <c r="M54" s="181">
        <v>7.4671445639187567E-4</v>
      </c>
      <c r="N54" s="181">
        <v>6.8686529271206691</v>
      </c>
      <c r="O54" s="181">
        <v>1.8667861409796893E-3</v>
      </c>
      <c r="P54" s="181">
        <v>3.9568399044205496</v>
      </c>
      <c r="Q54" s="181">
        <v>1.5595306899641543</v>
      </c>
      <c r="R54" s="181">
        <v>3.2894638590203105</v>
      </c>
      <c r="S54" s="181">
        <v>3.1277299880525815</v>
      </c>
      <c r="T54" s="181">
        <v>0.83655913978495144</v>
      </c>
      <c r="U54" s="181">
        <v>4.6246826463560335</v>
      </c>
      <c r="V54" s="176"/>
      <c r="W54" s="261">
        <f t="shared" si="0"/>
        <v>91.955241562126616</v>
      </c>
      <c r="X54" s="261">
        <f t="shared" si="1"/>
        <v>59.258762694145737</v>
      </c>
      <c r="Y54" s="261">
        <f t="shared" si="2"/>
        <v>8.4311529271206691</v>
      </c>
      <c r="Z54" s="261">
        <f t="shared" si="3"/>
        <v>10.827359617682198</v>
      </c>
      <c r="AA54" s="261">
        <f t="shared" si="4"/>
        <v>13.437966323178031</v>
      </c>
      <c r="AB54" s="262">
        <f t="shared" si="5"/>
        <v>78.517275238948599</v>
      </c>
      <c r="AC54" s="262"/>
    </row>
    <row r="55" spans="2:29" x14ac:dyDescent="0.25">
      <c r="B55" s="184">
        <v>43252</v>
      </c>
      <c r="C55" s="181">
        <v>0.63902006172839376</v>
      </c>
      <c r="D55" s="181">
        <v>33.613618827160494</v>
      </c>
      <c r="E55" s="181">
        <v>17.769301697530874</v>
      </c>
      <c r="F55" s="181">
        <v>16.688680555555553</v>
      </c>
      <c r="G55" s="181">
        <v>10.939583333333342</v>
      </c>
      <c r="H55" s="181">
        <v>2.6304012345679011</v>
      </c>
      <c r="I55" s="181">
        <v>3.0243055555555554</v>
      </c>
      <c r="J55" s="181">
        <v>1.0416666666666666E-2</v>
      </c>
      <c r="K55" s="181">
        <v>1.3977623456790123</v>
      </c>
      <c r="L55" s="181">
        <v>0</v>
      </c>
      <c r="M55" s="181">
        <v>0</v>
      </c>
      <c r="N55" s="181">
        <v>1.2121913580246915</v>
      </c>
      <c r="O55" s="181">
        <v>0</v>
      </c>
      <c r="P55" s="181">
        <v>4.6890432098765435</v>
      </c>
      <c r="Q55" s="181">
        <v>0.75239313271605268</v>
      </c>
      <c r="R55" s="181">
        <v>3.8447145061728394</v>
      </c>
      <c r="S55" s="181">
        <v>3.6508005401234569</v>
      </c>
      <c r="T55" s="181">
        <v>0.89510995370370372</v>
      </c>
      <c r="U55" s="181">
        <v>4.571650848765425</v>
      </c>
      <c r="V55" s="176"/>
      <c r="W55" s="261">
        <f t="shared" si="0"/>
        <v>106.32899382716052</v>
      </c>
      <c r="X55" s="261">
        <f t="shared" si="1"/>
        <v>79.650204475308655</v>
      </c>
      <c r="Y55" s="261">
        <f t="shared" si="2"/>
        <v>7.0628858024691361</v>
      </c>
      <c r="Z55" s="261">
        <f t="shared" si="3"/>
        <v>5.901234567901235</v>
      </c>
      <c r="AA55" s="261">
        <f t="shared" si="4"/>
        <v>13.714668981481477</v>
      </c>
      <c r="AB55" s="262">
        <f t="shared" si="5"/>
        <v>92.614324845679036</v>
      </c>
      <c r="AC55" s="262"/>
    </row>
    <row r="56" spans="2:29" x14ac:dyDescent="0.25">
      <c r="B56" s="184">
        <v>43282</v>
      </c>
      <c r="C56" s="181">
        <v>4.106929510155316E-3</v>
      </c>
      <c r="D56" s="181">
        <v>35.328927718040617</v>
      </c>
      <c r="E56" s="181">
        <v>18.040994623655912</v>
      </c>
      <c r="F56" s="181">
        <v>21.236185782556749</v>
      </c>
      <c r="G56" s="181">
        <v>7.5970728793309439</v>
      </c>
      <c r="H56" s="181">
        <v>3.2011648745519712</v>
      </c>
      <c r="I56" s="181">
        <v>3.9321983273596177</v>
      </c>
      <c r="J56" s="181">
        <v>1.3067502986857825E-2</v>
      </c>
      <c r="K56" s="181">
        <v>1.7208034647550776</v>
      </c>
      <c r="L56" s="181">
        <v>0</v>
      </c>
      <c r="M56" s="181">
        <v>0</v>
      </c>
      <c r="N56" s="181">
        <v>5.8310931899641574</v>
      </c>
      <c r="O56" s="181">
        <v>0</v>
      </c>
      <c r="P56" s="181">
        <v>2.493279569892473</v>
      </c>
      <c r="Q56" s="181">
        <v>0.59101851851851728</v>
      </c>
      <c r="R56" s="181">
        <v>3.438573402031063</v>
      </c>
      <c r="S56" s="181">
        <v>3.0654730436081112</v>
      </c>
      <c r="T56" s="181">
        <v>0.85381571087215724</v>
      </c>
      <c r="U56" s="181">
        <v>4.1094728195938002</v>
      </c>
      <c r="V56" s="176"/>
      <c r="W56" s="261">
        <f t="shared" si="0"/>
        <v>111.45724835722821</v>
      </c>
      <c r="X56" s="261">
        <f t="shared" si="1"/>
        <v>82.207287933094378</v>
      </c>
      <c r="Y56" s="261">
        <f t="shared" si="2"/>
        <v>8.8672341696535248</v>
      </c>
      <c r="Z56" s="261">
        <f t="shared" si="3"/>
        <v>8.3243727598566295</v>
      </c>
      <c r="AA56" s="261">
        <f t="shared" si="4"/>
        <v>12.058353494623649</v>
      </c>
      <c r="AB56" s="262">
        <f t="shared" si="5"/>
        <v>99.398894862604536</v>
      </c>
      <c r="AC56" s="262"/>
    </row>
    <row r="57" spans="2:29" x14ac:dyDescent="0.25">
      <c r="B57" s="184">
        <v>43313</v>
      </c>
      <c r="C57" s="181">
        <v>9.707287933094385E-3</v>
      </c>
      <c r="D57" s="181">
        <v>34.88271916069295</v>
      </c>
      <c r="E57" s="181">
        <v>18.990255376344084</v>
      </c>
      <c r="F57" s="181">
        <v>16.103130600358423</v>
      </c>
      <c r="G57" s="181">
        <v>3.983348267622461</v>
      </c>
      <c r="H57" s="181">
        <v>3.4453405017921144</v>
      </c>
      <c r="I57" s="181">
        <v>4.3007019115890079</v>
      </c>
      <c r="J57" s="181">
        <v>1.1200716845878136E-3</v>
      </c>
      <c r="K57" s="181">
        <v>1.874253285543608</v>
      </c>
      <c r="L57" s="181">
        <v>3.7335722819593784E-4</v>
      </c>
      <c r="M57" s="181">
        <v>0</v>
      </c>
      <c r="N57" s="181">
        <v>7.8531959378733571</v>
      </c>
      <c r="O57" s="181">
        <v>0</v>
      </c>
      <c r="P57" s="181">
        <v>1.6752538829151731</v>
      </c>
      <c r="Q57" s="181">
        <v>0.98202882317801787</v>
      </c>
      <c r="R57" s="181">
        <v>4.3826538231780168</v>
      </c>
      <c r="S57" s="181">
        <v>0</v>
      </c>
      <c r="T57" s="181">
        <v>1.1993865740740761</v>
      </c>
      <c r="U57" s="181">
        <v>4.7512391726403758</v>
      </c>
      <c r="V57" s="176"/>
      <c r="W57" s="261">
        <f t="shared" si="0"/>
        <v>104.43470803464754</v>
      </c>
      <c r="X57" s="261">
        <f t="shared" si="1"/>
        <v>73.969160692951021</v>
      </c>
      <c r="Y57" s="261">
        <f t="shared" si="2"/>
        <v>9.6217891278375127</v>
      </c>
      <c r="Z57" s="261">
        <f t="shared" si="3"/>
        <v>9.5284498207885306</v>
      </c>
      <c r="AA57" s="261">
        <f t="shared" si="4"/>
        <v>11.315308393070486</v>
      </c>
      <c r="AB57" s="262">
        <f t="shared" si="5"/>
        <v>93.119399641577075</v>
      </c>
      <c r="AC57" s="262"/>
    </row>
    <row r="58" spans="2:29" x14ac:dyDescent="0.25">
      <c r="B58" s="184">
        <v>43344</v>
      </c>
      <c r="C58" s="181">
        <v>0</v>
      </c>
      <c r="D58" s="181">
        <v>34.531587577160494</v>
      </c>
      <c r="E58" s="181">
        <v>19.869791666666668</v>
      </c>
      <c r="F58" s="181">
        <v>17.485869984567902</v>
      </c>
      <c r="G58" s="181">
        <v>0.33256172839506171</v>
      </c>
      <c r="H58" s="181">
        <v>5.7067901234567904</v>
      </c>
      <c r="I58" s="181">
        <v>4.2739197530864201</v>
      </c>
      <c r="J58" s="181">
        <v>0.16473765432098766</v>
      </c>
      <c r="K58" s="181">
        <v>1.8429783950617284</v>
      </c>
      <c r="L58" s="181">
        <v>0</v>
      </c>
      <c r="M58" s="181">
        <v>7.716049382716049E-4</v>
      </c>
      <c r="N58" s="181">
        <v>7.5574845679012341</v>
      </c>
      <c r="O58" s="181">
        <v>3.8580246913580245E-4</v>
      </c>
      <c r="P58" s="181">
        <v>0.31558641975308643</v>
      </c>
      <c r="Q58" s="181">
        <v>0.72714120370370372</v>
      </c>
      <c r="R58" s="181">
        <v>4.0286940586419755</v>
      </c>
      <c r="S58" s="181">
        <v>2.3919753099714097E-5</v>
      </c>
      <c r="T58" s="181">
        <v>1.152391975308642</v>
      </c>
      <c r="U58" s="181">
        <v>4.4648919753086416</v>
      </c>
      <c r="V58" s="176"/>
      <c r="W58" s="261">
        <f t="shared" si="0"/>
        <v>102.45560841049385</v>
      </c>
      <c r="X58" s="261">
        <f t="shared" si="1"/>
        <v>72.219810956790127</v>
      </c>
      <c r="Y58" s="261">
        <f t="shared" si="2"/>
        <v>11.989197530864198</v>
      </c>
      <c r="Z58" s="261">
        <f t="shared" si="3"/>
        <v>7.8734567901234565</v>
      </c>
      <c r="AA58" s="261">
        <f t="shared" si="4"/>
        <v>10.373143132716063</v>
      </c>
      <c r="AB58" s="262">
        <f t="shared" si="5"/>
        <v>92.082465277777786</v>
      </c>
      <c r="AC58" s="262"/>
    </row>
    <row r="59" spans="2:29" x14ac:dyDescent="0.25">
      <c r="B59" s="184">
        <v>43374</v>
      </c>
      <c r="C59" s="181">
        <v>0</v>
      </c>
      <c r="D59" s="181">
        <v>35.098659647550775</v>
      </c>
      <c r="E59" s="181">
        <v>21.108124253285542</v>
      </c>
      <c r="F59" s="181">
        <v>22.340949820788531</v>
      </c>
      <c r="G59" s="181">
        <v>0</v>
      </c>
      <c r="H59" s="181">
        <v>0.78666367980884111</v>
      </c>
      <c r="I59" s="181">
        <v>3.988575268817204</v>
      </c>
      <c r="J59" s="181">
        <v>0</v>
      </c>
      <c r="K59" s="181">
        <v>0.95056750298685777</v>
      </c>
      <c r="L59" s="181">
        <v>0</v>
      </c>
      <c r="M59" s="181">
        <v>0</v>
      </c>
      <c r="N59" s="181">
        <v>4.0639934289127835</v>
      </c>
      <c r="O59" s="181">
        <v>0</v>
      </c>
      <c r="P59" s="181">
        <v>0</v>
      </c>
      <c r="Q59" s="181">
        <v>1.2940561529271206</v>
      </c>
      <c r="R59" s="181">
        <v>4.4705794504181595</v>
      </c>
      <c r="S59" s="181">
        <v>0</v>
      </c>
      <c r="T59" s="181">
        <v>0.95243428912783745</v>
      </c>
      <c r="U59" s="181">
        <v>4.5202359617682193</v>
      </c>
      <c r="V59" s="176"/>
      <c r="W59" s="261">
        <f t="shared" si="0"/>
        <v>99.574839456391857</v>
      </c>
      <c r="X59" s="261">
        <f t="shared" si="1"/>
        <v>78.547733721624837</v>
      </c>
      <c r="Y59" s="261">
        <f t="shared" si="2"/>
        <v>5.725806451612903</v>
      </c>
      <c r="Z59" s="261">
        <f t="shared" si="3"/>
        <v>4.0639934289127835</v>
      </c>
      <c r="AA59" s="261">
        <f t="shared" si="4"/>
        <v>11.237305854241336</v>
      </c>
      <c r="AB59" s="262">
        <f t="shared" si="5"/>
        <v>88.337533602150515</v>
      </c>
      <c r="AC59" s="262"/>
    </row>
    <row r="60" spans="2:29" x14ac:dyDescent="0.25">
      <c r="B60" s="184">
        <v>43405</v>
      </c>
      <c r="C60" s="181">
        <v>0.89458719135802067</v>
      </c>
      <c r="D60" s="181">
        <v>30.460987654320945</v>
      </c>
      <c r="E60" s="181">
        <v>22.089625771604961</v>
      </c>
      <c r="F60" s="181">
        <v>22.781948302469157</v>
      </c>
      <c r="G60" s="181">
        <v>4.6296296296745429E-4</v>
      </c>
      <c r="H60" s="181">
        <v>3.4066358024691357</v>
      </c>
      <c r="I60" s="181">
        <v>4.1859567901234565</v>
      </c>
      <c r="J60" s="181">
        <v>0</v>
      </c>
      <c r="K60" s="181">
        <v>2.5543981481481484</v>
      </c>
      <c r="L60" s="181">
        <v>0</v>
      </c>
      <c r="M60" s="181">
        <v>0</v>
      </c>
      <c r="N60" s="181">
        <v>8.0640432098765427</v>
      </c>
      <c r="O60" s="181">
        <v>0</v>
      </c>
      <c r="P60" s="181">
        <v>0</v>
      </c>
      <c r="Q60" s="181">
        <v>0.7077739197530819</v>
      </c>
      <c r="R60" s="181">
        <v>4.6782407407407405</v>
      </c>
      <c r="S60" s="181">
        <v>0</v>
      </c>
      <c r="T60" s="181">
        <v>1.1925385802469126</v>
      </c>
      <c r="U60" s="181">
        <v>5.6261805555555773</v>
      </c>
      <c r="V60" s="176"/>
      <c r="W60" s="261">
        <f t="shared" si="0"/>
        <v>106.64337962962966</v>
      </c>
      <c r="X60" s="261">
        <f t="shared" si="1"/>
        <v>76.227611882716062</v>
      </c>
      <c r="Y60" s="261">
        <f t="shared" si="2"/>
        <v>10.14699074074074</v>
      </c>
      <c r="Z60" s="261">
        <f t="shared" si="3"/>
        <v>8.0640432098765427</v>
      </c>
      <c r="AA60" s="261">
        <f t="shared" si="4"/>
        <v>12.204733796296313</v>
      </c>
      <c r="AB60" s="262">
        <f t="shared" si="5"/>
        <v>94.438645833333354</v>
      </c>
      <c r="AC60" s="262"/>
    </row>
    <row r="61" spans="2:29" x14ac:dyDescent="0.25">
      <c r="B61" s="184">
        <v>43435</v>
      </c>
      <c r="C61" s="181">
        <v>5.3476814516129068</v>
      </c>
      <c r="D61" s="181" t="s">
        <v>396</v>
      </c>
      <c r="E61" s="181">
        <v>21.62286813022698</v>
      </c>
      <c r="F61" s="181">
        <v>5.6615890083632019</v>
      </c>
      <c r="G61" s="181">
        <v>4.5601105137395415</v>
      </c>
      <c r="H61" s="181">
        <v>2.5683243727598564</v>
      </c>
      <c r="I61" s="181">
        <v>3.7022102747909198</v>
      </c>
      <c r="J61" s="181">
        <v>0</v>
      </c>
      <c r="K61" s="181">
        <v>1.6502389486260454</v>
      </c>
      <c r="L61" s="181">
        <v>0</v>
      </c>
      <c r="M61" s="181">
        <v>1.1200716845878136E-3</v>
      </c>
      <c r="N61" s="181">
        <v>4.0464456391875743</v>
      </c>
      <c r="O61" s="181">
        <v>1.8966547192353644</v>
      </c>
      <c r="P61" s="181">
        <v>0.46781660692951016</v>
      </c>
      <c r="Q61" s="181">
        <v>1.1788567801672682</v>
      </c>
      <c r="R61" s="181">
        <v>5.7213261648745517</v>
      </c>
      <c r="S61" s="181">
        <v>3.1335872162485066</v>
      </c>
      <c r="T61" s="181">
        <v>1.0177494026284357</v>
      </c>
      <c r="U61" s="181">
        <v>5.6275910991636584</v>
      </c>
      <c r="V61" s="176"/>
      <c r="W61" s="261">
        <f t="shared" si="0"/>
        <v>68.204170400238908</v>
      </c>
      <c r="X61" s="261">
        <f t="shared" si="1"/>
        <v>37.192249103942629</v>
      </c>
      <c r="Y61" s="261">
        <f t="shared" si="2"/>
        <v>7.9218936678614087</v>
      </c>
      <c r="Z61" s="261">
        <f t="shared" si="3"/>
        <v>6.4109169653524489</v>
      </c>
      <c r="AA61" s="261">
        <f t="shared" si="4"/>
        <v>16.679110663082422</v>
      </c>
      <c r="AB61" s="262">
        <f t="shared" si="5"/>
        <v>51.525059737156489</v>
      </c>
      <c r="AC61" s="262"/>
    </row>
    <row r="62" spans="2:29" x14ac:dyDescent="0.25">
      <c r="B62" s="184">
        <v>43466</v>
      </c>
      <c r="C62" s="181">
        <v>2.2416367980884111</v>
      </c>
      <c r="D62" s="181">
        <v>20.500298685782557</v>
      </c>
      <c r="E62" s="181">
        <v>9.146132019115889</v>
      </c>
      <c r="F62" s="181">
        <v>16.656212664277181</v>
      </c>
      <c r="G62" s="181">
        <v>9.6759259259259256</v>
      </c>
      <c r="H62" s="181">
        <v>3.3217592592592591</v>
      </c>
      <c r="I62" s="181">
        <v>2.8237007168458779</v>
      </c>
      <c r="J62" s="181">
        <v>0.11014038231780167</v>
      </c>
      <c r="K62" s="181">
        <v>1.3048835125448028</v>
      </c>
      <c r="L62" s="181">
        <v>0.61566606929510148</v>
      </c>
      <c r="M62" s="181">
        <v>7.4671445639187567E-4</v>
      </c>
      <c r="N62" s="181">
        <v>1.5307646356033452E-2</v>
      </c>
      <c r="O62" s="181">
        <v>3.948252688172043</v>
      </c>
      <c r="P62" s="181">
        <v>5.6298536439665474</v>
      </c>
      <c r="Q62" s="181">
        <v>1.1708482676224612</v>
      </c>
      <c r="R62" s="181">
        <v>3.6335125448028673</v>
      </c>
      <c r="S62" s="181">
        <v>1.4545997610513739</v>
      </c>
      <c r="T62" s="181">
        <v>0.88499103942651802</v>
      </c>
      <c r="U62" s="181">
        <v>5.0362156511350058</v>
      </c>
      <c r="V62" s="176"/>
      <c r="W62" s="261">
        <f t="shared" si="0"/>
        <v>88.170683990442058</v>
      </c>
      <c r="X62" s="261">
        <f t="shared" si="1"/>
        <v>58.220206093189958</v>
      </c>
      <c r="Y62" s="261">
        <f t="shared" si="2"/>
        <v>8.1768966547192363</v>
      </c>
      <c r="Z62" s="261">
        <f t="shared" si="3"/>
        <v>9.593413978494624</v>
      </c>
      <c r="AA62" s="261">
        <f t="shared" si="4"/>
        <v>12.180167264038227</v>
      </c>
      <c r="AB62" s="262">
        <f t="shared" si="5"/>
        <v>75.990516726403825</v>
      </c>
      <c r="AC62" s="262"/>
    </row>
    <row r="63" spans="2:29" x14ac:dyDescent="0.25">
      <c r="B63" s="266">
        <v>43498</v>
      </c>
      <c r="C63" s="181">
        <v>4.817708333333333</v>
      </c>
      <c r="D63" s="181">
        <v>49.811921296296291</v>
      </c>
      <c r="E63" s="181">
        <v>16.853918650793648</v>
      </c>
      <c r="F63" s="181">
        <v>17.485119047619044</v>
      </c>
      <c r="G63" s="181">
        <v>11.158647486772486</v>
      </c>
      <c r="H63" s="181">
        <v>0.96023478835978826</v>
      </c>
      <c r="I63" s="181">
        <v>4.0438988095238093</v>
      </c>
      <c r="J63" s="181">
        <v>3.3068783068783067E-3</v>
      </c>
      <c r="K63" s="181">
        <v>1.0586144179894179</v>
      </c>
      <c r="L63" s="181">
        <v>1.0342261904761905</v>
      </c>
      <c r="M63" s="181">
        <v>2.48015873015873E-3</v>
      </c>
      <c r="N63" s="181">
        <v>5.1711309523809517</v>
      </c>
      <c r="O63" s="181">
        <v>3.0319940476190474</v>
      </c>
      <c r="P63" s="181">
        <v>4.320849867724867</v>
      </c>
      <c r="Q63" s="181">
        <v>1.785954034391529</v>
      </c>
      <c r="R63" s="181">
        <v>1.7641162367724865</v>
      </c>
      <c r="S63" s="181">
        <v>1.4407407407407176</v>
      </c>
      <c r="T63" s="181">
        <v>0.7667493386243438</v>
      </c>
      <c r="U63" s="181">
        <v>3.8631076388888905</v>
      </c>
      <c r="V63" s="176"/>
      <c r="W63" s="261">
        <f>SUM(C63:U63)</f>
        <v>129.37471891534389</v>
      </c>
      <c r="X63" s="261">
        <f>SUM(C63:G63)</f>
        <v>100.12731481481481</v>
      </c>
      <c r="Y63" s="261">
        <f t="shared" si="2"/>
        <v>7.1027612433862428</v>
      </c>
      <c r="Z63" s="261">
        <f t="shared" si="3"/>
        <v>12.523974867724867</v>
      </c>
      <c r="AA63" s="261">
        <f t="shared" si="4"/>
        <v>9.6206679894179672</v>
      </c>
      <c r="AB63" s="262">
        <f t="shared" si="5"/>
        <v>119.75405092592592</v>
      </c>
      <c r="AC63" s="262"/>
    </row>
    <row r="64" spans="2:29" x14ac:dyDescent="0.25">
      <c r="C64" s="181"/>
      <c r="D64" s="181"/>
      <c r="E64" s="181"/>
      <c r="F64" s="181"/>
      <c r="G64" s="181"/>
      <c r="H64" s="181"/>
      <c r="I64" s="181"/>
      <c r="J64" s="181"/>
      <c r="K64" s="181"/>
      <c r="L64" s="181"/>
      <c r="M64" s="181"/>
      <c r="N64" s="181"/>
      <c r="O64" s="181"/>
      <c r="P64" s="181"/>
      <c r="Q64" s="176"/>
      <c r="R64" s="176"/>
      <c r="S64" s="176"/>
      <c r="T64" s="176"/>
      <c r="U64" s="176"/>
      <c r="V64" s="326"/>
      <c r="W64" s="327"/>
    </row>
    <row r="65" spans="3:23" x14ac:dyDescent="0.25">
      <c r="C65" s="176"/>
      <c r="D65" s="176"/>
      <c r="E65" s="176"/>
      <c r="F65" s="176"/>
      <c r="G65" s="176"/>
      <c r="H65" s="176"/>
      <c r="I65" s="176"/>
      <c r="J65" s="176"/>
      <c r="K65" s="176"/>
      <c r="L65" s="176"/>
      <c r="M65" s="176"/>
      <c r="N65" s="176"/>
      <c r="O65" s="176"/>
      <c r="P65" s="176"/>
      <c r="Q65" s="176"/>
      <c r="R65" s="176"/>
      <c r="S65" s="176"/>
      <c r="T65" s="176"/>
      <c r="U65" s="176"/>
      <c r="V65" s="176"/>
      <c r="W65" s="176"/>
    </row>
    <row r="66" spans="3:23" x14ac:dyDescent="0.25">
      <c r="C66" s="176"/>
      <c r="D66" s="176"/>
      <c r="E66" s="176"/>
      <c r="F66" s="176"/>
      <c r="G66" s="176"/>
      <c r="H66" s="176"/>
      <c r="I66" s="176"/>
      <c r="J66" s="176"/>
      <c r="K66" s="176"/>
      <c r="L66" s="176"/>
      <c r="M66" s="176"/>
      <c r="N66" s="176"/>
      <c r="O66" s="176"/>
      <c r="P66" s="176"/>
      <c r="Q66" s="176"/>
      <c r="R66" s="176"/>
      <c r="S66" s="176"/>
      <c r="T66" s="176"/>
      <c r="U66" s="176"/>
      <c r="V66" s="176"/>
      <c r="W66" s="176"/>
    </row>
    <row r="67" spans="3:23" x14ac:dyDescent="0.25">
      <c r="C67" s="176"/>
      <c r="D67" s="176"/>
      <c r="E67" s="176"/>
      <c r="F67" s="176"/>
      <c r="G67" s="176"/>
      <c r="H67" s="176"/>
      <c r="I67" s="176"/>
      <c r="J67" s="176"/>
      <c r="K67" s="176"/>
      <c r="L67" s="176"/>
      <c r="M67" s="176"/>
      <c r="N67" s="176"/>
      <c r="O67" s="176"/>
      <c r="P67" s="176"/>
      <c r="Q67" s="176"/>
      <c r="R67" s="176"/>
      <c r="S67" s="176"/>
      <c r="T67" s="176"/>
      <c r="U67" s="176"/>
      <c r="V67" s="176"/>
      <c r="W67" s="176"/>
    </row>
    <row r="68" spans="3:23" x14ac:dyDescent="0.25">
      <c r="C68" s="176"/>
      <c r="D68" s="176"/>
      <c r="E68" s="176"/>
      <c r="F68" s="176"/>
      <c r="G68" s="176"/>
      <c r="H68" s="176"/>
      <c r="I68" s="176"/>
      <c r="J68" s="176"/>
      <c r="K68" s="176"/>
      <c r="L68" s="176"/>
      <c r="M68" s="176"/>
      <c r="N68" s="176"/>
      <c r="O68" s="176"/>
      <c r="P68" s="176"/>
      <c r="Q68" s="176"/>
      <c r="R68" s="176"/>
      <c r="S68" s="176"/>
      <c r="T68" s="176"/>
      <c r="U68" s="176"/>
      <c r="V68" s="176"/>
      <c r="W68" s="176"/>
    </row>
    <row r="69" spans="3:23" x14ac:dyDescent="0.25">
      <c r="C69" s="176"/>
      <c r="D69" s="176"/>
      <c r="E69" s="176"/>
      <c r="F69" s="176"/>
      <c r="G69" s="176"/>
      <c r="H69" s="176"/>
      <c r="I69" s="176"/>
      <c r="J69" s="176"/>
      <c r="K69" s="176"/>
      <c r="L69" s="176"/>
      <c r="M69" s="176"/>
      <c r="N69" s="176"/>
      <c r="O69" s="176"/>
      <c r="P69" s="176"/>
      <c r="Q69" s="176"/>
      <c r="R69" s="176"/>
      <c r="S69" s="176"/>
      <c r="T69" s="176"/>
      <c r="U69" s="176"/>
      <c r="V69" s="176"/>
      <c r="W69" s="176"/>
    </row>
    <row r="70" spans="3:23" x14ac:dyDescent="0.25">
      <c r="C70" s="176"/>
      <c r="D70" s="176"/>
      <c r="E70" s="176"/>
      <c r="F70" s="176"/>
      <c r="G70" s="176"/>
      <c r="H70" s="176"/>
      <c r="I70" s="176"/>
      <c r="J70" s="176"/>
      <c r="K70" s="176"/>
      <c r="L70" s="176"/>
      <c r="M70" s="176"/>
      <c r="N70" s="176"/>
      <c r="O70" s="176"/>
      <c r="P70" s="176"/>
      <c r="Q70" s="176"/>
      <c r="R70" s="176"/>
      <c r="S70" s="176"/>
      <c r="T70" s="176"/>
      <c r="U70" s="176"/>
      <c r="V70" s="176"/>
      <c r="W70" s="176"/>
    </row>
    <row r="71" spans="3:23" x14ac:dyDescent="0.25">
      <c r="C71" s="176"/>
      <c r="D71" s="176"/>
      <c r="E71" s="176"/>
      <c r="F71" s="176"/>
      <c r="G71" s="176"/>
      <c r="H71" s="176"/>
      <c r="I71" s="176"/>
      <c r="J71" s="176"/>
      <c r="K71" s="176"/>
      <c r="L71" s="176"/>
      <c r="M71" s="176"/>
      <c r="N71" s="176"/>
      <c r="O71" s="176"/>
      <c r="P71" s="176"/>
      <c r="Q71" s="176"/>
      <c r="R71" s="176"/>
      <c r="S71" s="176"/>
      <c r="T71" s="176"/>
      <c r="U71" s="176"/>
      <c r="V71" s="176"/>
      <c r="W71" s="176"/>
    </row>
    <row r="72" spans="3:23" x14ac:dyDescent="0.25">
      <c r="C72" s="176"/>
      <c r="D72" s="176"/>
      <c r="E72" s="176"/>
      <c r="F72" s="176"/>
      <c r="G72" s="176"/>
      <c r="H72" s="176"/>
      <c r="I72" s="176"/>
      <c r="J72" s="176"/>
      <c r="K72" s="176"/>
      <c r="L72" s="176"/>
      <c r="M72" s="176"/>
      <c r="N72" s="176"/>
      <c r="O72" s="176"/>
      <c r="P72" s="176"/>
      <c r="Q72" s="176"/>
      <c r="R72" s="176"/>
      <c r="S72" s="176"/>
      <c r="T72" s="176"/>
      <c r="U72" s="176"/>
      <c r="V72" s="176"/>
      <c r="W72" s="176"/>
    </row>
    <row r="73" spans="3:23" x14ac:dyDescent="0.25">
      <c r="C73" s="176"/>
      <c r="D73" s="176"/>
      <c r="E73" s="176"/>
      <c r="F73" s="176"/>
      <c r="G73" s="176"/>
      <c r="H73" s="176"/>
      <c r="I73" s="176"/>
      <c r="J73" s="176"/>
      <c r="K73" s="176"/>
      <c r="L73" s="176"/>
      <c r="M73" s="176"/>
      <c r="N73" s="176"/>
      <c r="O73" s="176"/>
      <c r="P73" s="176"/>
      <c r="Q73" s="176"/>
      <c r="R73" s="176"/>
      <c r="S73" s="176"/>
      <c r="T73" s="176"/>
      <c r="U73" s="176"/>
      <c r="V73" s="176"/>
      <c r="W73" s="176"/>
    </row>
    <row r="74" spans="3:23" x14ac:dyDescent="0.25">
      <c r="C74" s="176"/>
      <c r="D74" s="176"/>
      <c r="E74" s="176"/>
      <c r="F74" s="176"/>
      <c r="G74" s="176"/>
      <c r="H74" s="176"/>
      <c r="I74" s="176"/>
      <c r="J74" s="176"/>
      <c r="K74" s="176"/>
      <c r="L74" s="176"/>
      <c r="M74" s="176"/>
      <c r="N74" s="176"/>
      <c r="O74" s="176"/>
      <c r="P74" s="176"/>
      <c r="Q74" s="176"/>
      <c r="R74" s="176"/>
      <c r="S74" s="176"/>
      <c r="T74" s="176"/>
      <c r="U74" s="176"/>
      <c r="V74" s="176"/>
      <c r="W74" s="176"/>
    </row>
    <row r="75" spans="3:23" x14ac:dyDescent="0.25">
      <c r="C75" s="176"/>
      <c r="D75" s="176"/>
      <c r="E75" s="176"/>
      <c r="F75" s="176"/>
      <c r="G75" s="176"/>
      <c r="H75" s="176"/>
      <c r="I75" s="176"/>
      <c r="J75" s="176"/>
      <c r="K75" s="176"/>
      <c r="L75" s="176"/>
      <c r="M75" s="176"/>
      <c r="N75" s="176"/>
      <c r="O75" s="176"/>
      <c r="P75" s="176"/>
      <c r="Q75" s="176"/>
      <c r="R75" s="176"/>
      <c r="S75" s="176"/>
      <c r="T75" s="176"/>
      <c r="U75" s="176"/>
      <c r="V75" s="176"/>
      <c r="W75" s="176"/>
    </row>
    <row r="76" spans="3:23" x14ac:dyDescent="0.25">
      <c r="C76" s="176"/>
      <c r="D76" s="176"/>
      <c r="E76" s="176"/>
      <c r="F76" s="176"/>
      <c r="G76" s="176"/>
      <c r="H76" s="176"/>
      <c r="I76" s="176"/>
      <c r="J76" s="176"/>
      <c r="K76" s="176"/>
      <c r="L76" s="176"/>
      <c r="M76" s="176"/>
      <c r="N76" s="176"/>
      <c r="O76" s="176"/>
      <c r="P76" s="176"/>
      <c r="Q76" s="176"/>
      <c r="R76" s="176"/>
      <c r="S76" s="176"/>
      <c r="T76" s="176"/>
      <c r="U76" s="176"/>
      <c r="V76" s="176"/>
      <c r="W76" s="176"/>
    </row>
    <row r="77" spans="3:23" x14ac:dyDescent="0.25">
      <c r="C77" s="176"/>
      <c r="D77" s="176"/>
      <c r="E77" s="176"/>
      <c r="F77" s="176"/>
      <c r="G77" s="176"/>
      <c r="H77" s="176"/>
      <c r="I77" s="176"/>
      <c r="J77" s="176"/>
      <c r="K77" s="176"/>
      <c r="L77" s="176"/>
      <c r="M77" s="176"/>
      <c r="N77" s="176"/>
      <c r="O77" s="176"/>
      <c r="P77" s="176"/>
      <c r="Q77" s="176"/>
      <c r="R77" s="176"/>
      <c r="S77" s="176"/>
      <c r="T77" s="176"/>
      <c r="U77" s="176"/>
      <c r="V77" s="176"/>
      <c r="W77" s="176"/>
    </row>
    <row r="78" spans="3:23" x14ac:dyDescent="0.25">
      <c r="C78" s="176"/>
      <c r="D78" s="176"/>
      <c r="E78" s="176"/>
      <c r="F78" s="176"/>
      <c r="G78" s="176"/>
      <c r="H78" s="176"/>
      <c r="I78" s="176"/>
      <c r="J78" s="176"/>
      <c r="K78" s="176"/>
      <c r="L78" s="176"/>
      <c r="M78" s="176"/>
      <c r="N78" s="176"/>
      <c r="O78" s="176"/>
      <c r="P78" s="176"/>
      <c r="Q78" s="176"/>
      <c r="R78" s="176"/>
      <c r="S78" s="176"/>
      <c r="T78" s="176"/>
      <c r="U78" s="176"/>
      <c r="V78" s="176"/>
      <c r="W78" s="176"/>
    </row>
    <row r="79" spans="3:23" x14ac:dyDescent="0.25">
      <c r="C79" s="176"/>
      <c r="D79" s="176"/>
      <c r="E79" s="176"/>
      <c r="F79" s="176"/>
      <c r="G79" s="176"/>
      <c r="H79" s="176"/>
      <c r="I79" s="176"/>
      <c r="J79" s="176"/>
      <c r="K79" s="176"/>
      <c r="L79" s="176"/>
      <c r="M79" s="176"/>
      <c r="N79" s="176"/>
      <c r="O79" s="176"/>
      <c r="P79" s="176"/>
      <c r="Q79" s="176"/>
      <c r="R79" s="176"/>
      <c r="S79" s="176"/>
      <c r="T79" s="176"/>
      <c r="U79" s="176"/>
      <c r="V79" s="176"/>
      <c r="W79" s="176"/>
    </row>
    <row r="80" spans="3:23" x14ac:dyDescent="0.25">
      <c r="C80" s="176"/>
      <c r="D80" s="176"/>
      <c r="E80" s="176"/>
      <c r="F80" s="176"/>
      <c r="G80" s="176"/>
      <c r="H80" s="176"/>
      <c r="I80" s="176"/>
      <c r="J80" s="176"/>
      <c r="K80" s="176"/>
      <c r="L80" s="176"/>
      <c r="M80" s="176"/>
      <c r="N80" s="176"/>
      <c r="O80" s="176"/>
      <c r="P80" s="176"/>
      <c r="Q80" s="176"/>
      <c r="R80" s="176"/>
      <c r="S80" s="176"/>
      <c r="T80" s="176"/>
      <c r="U80" s="176"/>
      <c r="V80" s="176"/>
      <c r="W80" s="176"/>
    </row>
    <row r="81" spans="3:23" x14ac:dyDescent="0.25">
      <c r="C81" s="176"/>
      <c r="D81" s="176"/>
      <c r="E81" s="176"/>
      <c r="F81" s="176"/>
      <c r="G81" s="176"/>
      <c r="H81" s="176"/>
      <c r="I81" s="176"/>
      <c r="J81" s="176"/>
      <c r="K81" s="176"/>
      <c r="L81" s="176"/>
      <c r="M81" s="176"/>
      <c r="N81" s="176"/>
      <c r="O81" s="176"/>
      <c r="P81" s="176"/>
      <c r="Q81" s="176"/>
      <c r="R81" s="176"/>
      <c r="S81" s="176"/>
      <c r="T81" s="176"/>
      <c r="U81" s="176"/>
      <c r="V81" s="176"/>
      <c r="W81" s="176"/>
    </row>
    <row r="82" spans="3:23" x14ac:dyDescent="0.25">
      <c r="C82" s="176"/>
      <c r="D82" s="176"/>
      <c r="E82" s="176"/>
      <c r="F82" s="176"/>
      <c r="G82" s="176"/>
      <c r="H82" s="176"/>
      <c r="I82" s="176"/>
      <c r="J82" s="176"/>
      <c r="K82" s="176"/>
      <c r="L82" s="176"/>
      <c r="M82" s="176"/>
      <c r="N82" s="176"/>
      <c r="O82" s="176"/>
      <c r="P82" s="176"/>
      <c r="Q82" s="176"/>
      <c r="R82" s="176"/>
      <c r="S82" s="176"/>
      <c r="T82" s="176"/>
      <c r="U82" s="176"/>
      <c r="V82" s="176"/>
      <c r="W82" s="176"/>
    </row>
  </sheetData>
  <mergeCells count="7">
    <mergeCell ref="AA4:AA5"/>
    <mergeCell ref="AB4:AB5"/>
    <mergeCell ref="A3:A6"/>
    <mergeCell ref="C1:G1"/>
    <mergeCell ref="H1:M1"/>
    <mergeCell ref="N1:P1"/>
    <mergeCell ref="Q1:U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30"/>
  <dimension ref="A1:CD52"/>
  <sheetViews>
    <sheetView zoomScale="80" zoomScaleNormal="80" workbookViewId="0">
      <selection activeCell="AZ2" sqref="AZ2:BF9"/>
    </sheetView>
  </sheetViews>
  <sheetFormatPr baseColWidth="10" defaultColWidth="11.42578125" defaultRowHeight="12.75" x14ac:dyDescent="0.2"/>
  <cols>
    <col min="1" max="2" width="11.42578125" style="56"/>
    <col min="3" max="3" width="12.85546875" style="56" customWidth="1"/>
    <col min="4" max="4" width="13" style="57" customWidth="1"/>
    <col min="5" max="5" width="13.42578125" style="57" customWidth="1"/>
    <col min="6" max="7" width="11.42578125" style="56" customWidth="1"/>
    <col min="8" max="8" width="10.7109375" style="58" customWidth="1"/>
    <col min="9" max="9" width="31" style="59" customWidth="1"/>
    <col min="10" max="10" width="19.85546875" style="59" customWidth="1"/>
    <col min="11" max="11" width="15.140625" style="59" customWidth="1"/>
    <col min="12" max="12" width="29.28515625" style="59" customWidth="1"/>
    <col min="13" max="13" width="12.28515625" style="59" customWidth="1"/>
    <col min="14" max="14" width="16.28515625" style="59" customWidth="1"/>
    <col min="15" max="15" width="10.85546875" style="60" customWidth="1"/>
    <col min="16" max="16" width="8.140625" style="56" customWidth="1"/>
    <col min="17" max="17" width="10.28515625" style="59" customWidth="1"/>
    <col min="18" max="18" width="13.85546875" style="56" customWidth="1"/>
    <col min="19" max="19" width="14.28515625" style="56" customWidth="1"/>
    <col min="20" max="20" width="21.42578125" style="59" customWidth="1"/>
    <col min="21" max="21" width="10.85546875" style="59" customWidth="1"/>
    <col min="22" max="22" width="32.5703125" style="61" customWidth="1"/>
    <col min="23" max="23" width="10.5703125" style="56" customWidth="1"/>
    <col min="24" max="24" width="9.7109375" style="56" customWidth="1"/>
    <col min="25" max="25" width="18.7109375" style="59" customWidth="1"/>
    <col min="26" max="26" width="21.140625" style="59" customWidth="1"/>
    <col min="27" max="27" width="28.140625" style="59" customWidth="1"/>
    <col min="28" max="28" width="20.5703125" style="59" customWidth="1"/>
    <col min="29" max="29" width="14" style="62" customWidth="1"/>
    <col min="30" max="30" width="11.42578125" style="59" customWidth="1"/>
    <col min="31" max="31" width="13.5703125" style="59" customWidth="1"/>
    <col min="32" max="32" width="31.140625" style="59" customWidth="1"/>
    <col min="33" max="33" width="11.42578125" style="59" customWidth="1"/>
    <col min="34" max="34" width="13.7109375" style="56" customWidth="1"/>
    <col min="35" max="35" width="10.28515625" style="56" customWidth="1"/>
    <col min="36" max="36" width="11.42578125" style="63" customWidth="1"/>
    <col min="37" max="38" width="11.42578125" style="59" customWidth="1"/>
    <col min="39" max="43" width="13.5703125" style="59" customWidth="1"/>
    <col min="44" max="44" width="12.7109375" style="56" customWidth="1"/>
    <col min="45" max="45" width="11.42578125" style="56" customWidth="1"/>
    <col min="46" max="46" width="9.5703125" style="64" customWidth="1"/>
    <col min="47" max="47" width="11.42578125" style="64"/>
    <col min="48" max="48" width="11" style="56" customWidth="1"/>
    <col min="49" max="49" width="0" style="56" hidden="1" customWidth="1"/>
    <col min="50" max="50" width="11.42578125" style="62"/>
    <col min="51" max="51" width="3.140625" style="72" customWidth="1"/>
    <col min="52" max="62" width="11.42578125" style="62"/>
    <col min="63" max="63" width="14" style="62" bestFit="1" customWidth="1"/>
    <col min="64" max="69" width="11.42578125" style="62"/>
    <col min="70" max="70" width="11.42578125" style="59"/>
    <col min="71" max="71" width="30.28515625" style="59" bestFit="1" customWidth="1"/>
    <col min="72" max="16384" width="11.42578125" style="59"/>
  </cols>
  <sheetData>
    <row r="1" spans="1:82" s="18" customFormat="1" ht="90.75" customHeight="1" x14ac:dyDescent="0.25">
      <c r="A1" s="10" t="s">
        <v>216</v>
      </c>
      <c r="B1" s="10" t="s">
        <v>288</v>
      </c>
      <c r="C1" s="11" t="s">
        <v>2</v>
      </c>
      <c r="D1" s="12" t="s">
        <v>3</v>
      </c>
      <c r="E1" s="12" t="s">
        <v>4</v>
      </c>
      <c r="F1" s="11" t="s">
        <v>198</v>
      </c>
      <c r="G1" s="11" t="s">
        <v>17</v>
      </c>
      <c r="H1" s="13" t="s">
        <v>23</v>
      </c>
      <c r="I1" s="14" t="s">
        <v>5</v>
      </c>
      <c r="J1" s="14" t="s">
        <v>6</v>
      </c>
      <c r="K1" s="14" t="s">
        <v>24</v>
      </c>
      <c r="L1" s="14" t="s">
        <v>0</v>
      </c>
      <c r="M1" s="14" t="s">
        <v>1</v>
      </c>
      <c r="N1" s="14" t="s">
        <v>287</v>
      </c>
      <c r="O1" s="15" t="s">
        <v>7</v>
      </c>
      <c r="P1" s="11" t="s">
        <v>8</v>
      </c>
      <c r="Q1" s="11" t="s">
        <v>18</v>
      </c>
      <c r="R1" s="11" t="s">
        <v>187</v>
      </c>
      <c r="S1" s="11" t="s">
        <v>188</v>
      </c>
      <c r="T1" s="14" t="s">
        <v>15</v>
      </c>
      <c r="U1" s="14" t="s">
        <v>19</v>
      </c>
      <c r="V1" s="11" t="s">
        <v>9</v>
      </c>
      <c r="W1" s="11" t="s">
        <v>189</v>
      </c>
      <c r="X1" s="11" t="s">
        <v>10</v>
      </c>
      <c r="Y1" s="14" t="s">
        <v>20</v>
      </c>
      <c r="Z1" s="11" t="s">
        <v>138</v>
      </c>
      <c r="AA1" s="14" t="s">
        <v>155</v>
      </c>
      <c r="AB1" s="14" t="s">
        <v>156</v>
      </c>
      <c r="AC1" s="16" t="s">
        <v>21</v>
      </c>
      <c r="AD1" s="14" t="s">
        <v>16</v>
      </c>
      <c r="AE1" s="14" t="s">
        <v>11</v>
      </c>
      <c r="AF1" s="14" t="s">
        <v>12</v>
      </c>
      <c r="AG1" s="14" t="s">
        <v>13</v>
      </c>
      <c r="AH1" s="11" t="s">
        <v>14</v>
      </c>
      <c r="AI1" s="11" t="s">
        <v>22</v>
      </c>
      <c r="AJ1" s="17" t="s">
        <v>218</v>
      </c>
      <c r="AK1" s="11" t="s">
        <v>219</v>
      </c>
      <c r="AL1" s="11" t="s">
        <v>217</v>
      </c>
      <c r="AM1" s="11" t="s">
        <v>220</v>
      </c>
      <c r="AN1" s="11" t="s">
        <v>234</v>
      </c>
      <c r="AO1" s="11" t="s">
        <v>235</v>
      </c>
      <c r="AP1" s="11" t="s">
        <v>236</v>
      </c>
      <c r="AQ1" s="10" t="s">
        <v>237</v>
      </c>
      <c r="AR1" s="10" t="s">
        <v>239</v>
      </c>
      <c r="AS1" s="10" t="s">
        <v>221</v>
      </c>
      <c r="AT1" s="10" t="s">
        <v>222</v>
      </c>
      <c r="AU1" s="10" t="s">
        <v>243</v>
      </c>
      <c r="AV1" s="10" t="s">
        <v>223</v>
      </c>
      <c r="AW1" s="11" t="s">
        <v>224</v>
      </c>
      <c r="AX1" s="65" t="s">
        <v>270</v>
      </c>
      <c r="AY1" s="70"/>
      <c r="AZ1" s="16" t="s">
        <v>297</v>
      </c>
      <c r="BA1" s="16" t="s">
        <v>298</v>
      </c>
      <c r="BB1" s="16" t="s">
        <v>299</v>
      </c>
      <c r="BC1" s="16" t="s">
        <v>300</v>
      </c>
      <c r="BD1" s="16" t="s">
        <v>301</v>
      </c>
      <c r="BE1" s="16" t="s">
        <v>302</v>
      </c>
      <c r="BF1" s="16" t="s">
        <v>303</v>
      </c>
      <c r="BG1" s="16" t="s">
        <v>304</v>
      </c>
      <c r="BH1" s="73" t="s">
        <v>309</v>
      </c>
      <c r="BI1" s="73" t="s">
        <v>310</v>
      </c>
      <c r="BJ1" s="73" t="s">
        <v>311</v>
      </c>
      <c r="BK1" s="73" t="s">
        <v>312</v>
      </c>
      <c r="BL1" s="73" t="s">
        <v>313</v>
      </c>
      <c r="BM1" s="73" t="s">
        <v>314</v>
      </c>
      <c r="BN1" s="73" t="s">
        <v>315</v>
      </c>
      <c r="BO1" s="73" t="s">
        <v>316</v>
      </c>
      <c r="BP1" s="73" t="s">
        <v>317</v>
      </c>
      <c r="BQ1" s="73" t="s">
        <v>318</v>
      </c>
      <c r="BR1" s="14" t="s">
        <v>319</v>
      </c>
      <c r="BS1" s="14" t="s">
        <v>317</v>
      </c>
      <c r="BT1" s="14" t="s">
        <v>320</v>
      </c>
      <c r="BU1" s="14" t="s">
        <v>321</v>
      </c>
      <c r="BV1" s="14" t="s">
        <v>322</v>
      </c>
      <c r="BW1" s="14" t="s">
        <v>323</v>
      </c>
      <c r="BX1" s="14" t="s">
        <v>315</v>
      </c>
      <c r="BY1" s="14" t="s">
        <v>324</v>
      </c>
      <c r="BZ1" s="14" t="s">
        <v>325</v>
      </c>
      <c r="CA1" s="14" t="s">
        <v>326</v>
      </c>
      <c r="CB1" s="14" t="s">
        <v>327</v>
      </c>
      <c r="CC1" s="14" t="s">
        <v>328</v>
      </c>
      <c r="CD1" s="14" t="s">
        <v>329</v>
      </c>
    </row>
    <row r="2" spans="1:82" s="35" customFormat="1" ht="96" customHeight="1" x14ac:dyDescent="0.25">
      <c r="A2" s="19">
        <v>1</v>
      </c>
      <c r="B2" s="19" t="s">
        <v>291</v>
      </c>
      <c r="C2" s="19" t="s">
        <v>113</v>
      </c>
      <c r="D2" s="20">
        <v>6906865</v>
      </c>
      <c r="E2" s="20">
        <v>400783</v>
      </c>
      <c r="F2" s="19" t="s">
        <v>197</v>
      </c>
      <c r="G2" s="19" t="s">
        <v>46</v>
      </c>
      <c r="H2" s="21">
        <v>1090.33</v>
      </c>
      <c r="I2" s="22" t="s">
        <v>26</v>
      </c>
      <c r="J2" s="22" t="s">
        <v>27</v>
      </c>
      <c r="K2" s="22"/>
      <c r="L2" s="22" t="s">
        <v>25</v>
      </c>
      <c r="M2" s="22" t="s">
        <v>28</v>
      </c>
      <c r="N2" s="22"/>
      <c r="O2" s="23">
        <v>75</v>
      </c>
      <c r="P2" s="19" t="s">
        <v>64</v>
      </c>
      <c r="Q2" s="24">
        <f t="shared" ref="Q2:Q11" si="0">O2*3.6*24*365</f>
        <v>2365200</v>
      </c>
      <c r="R2" s="19">
        <v>249</v>
      </c>
      <c r="S2" s="25">
        <v>32685</v>
      </c>
      <c r="T2" s="22" t="s">
        <v>29</v>
      </c>
      <c r="U2" s="22" t="s">
        <v>41</v>
      </c>
      <c r="V2" s="26" t="s">
        <v>194</v>
      </c>
      <c r="W2" s="27" t="s">
        <v>205</v>
      </c>
      <c r="X2" s="27" t="s">
        <v>206</v>
      </c>
      <c r="Y2" s="22" t="s">
        <v>134</v>
      </c>
      <c r="Z2" s="22" t="s">
        <v>137</v>
      </c>
      <c r="AA2" s="28" t="s">
        <v>146</v>
      </c>
      <c r="AB2" s="22" t="s">
        <v>161</v>
      </c>
      <c r="AC2" s="22"/>
      <c r="AD2" s="22" t="s">
        <v>42</v>
      </c>
      <c r="AE2" s="22" t="s">
        <v>31</v>
      </c>
      <c r="AF2" s="22" t="s">
        <v>114</v>
      </c>
      <c r="AG2" s="29">
        <v>90</v>
      </c>
      <c r="AH2" s="30" t="s">
        <v>40</v>
      </c>
      <c r="AI2" s="31">
        <v>150</v>
      </c>
      <c r="AJ2" s="32">
        <v>200</v>
      </c>
      <c r="AK2" s="22">
        <v>1141</v>
      </c>
      <c r="AL2" s="22">
        <v>640</v>
      </c>
      <c r="AM2" s="22">
        <f t="shared" ref="AM2:AM9" si="1">5*AJ2</f>
        <v>1000</v>
      </c>
      <c r="AN2" s="22">
        <f t="shared" ref="AN2:AN28" si="2">3*AJ2</f>
        <v>600</v>
      </c>
      <c r="AO2" s="22" t="str">
        <f t="shared" ref="AO2:AO28" si="3">IF(AM2&lt;=AK2,"Cumple","No Cumple")</f>
        <v>Cumple</v>
      </c>
      <c r="AP2" s="22" t="str">
        <f t="shared" ref="AP2:AP28" si="4">IF(AN2&lt;=AL2,"Cumple","No Cumple")</f>
        <v>Cumple</v>
      </c>
      <c r="AQ2" s="22" t="str">
        <f t="shared" ref="AQ2:AQ28" si="5">IF(AND(AO2="Cumple",AP2="Cumple"),"Cumple","No Cumple")</f>
        <v>Cumple</v>
      </c>
      <c r="AR2" s="19" t="s">
        <v>238</v>
      </c>
      <c r="AS2" s="19" t="s">
        <v>240</v>
      </c>
      <c r="AT2" s="27" t="s">
        <v>238</v>
      </c>
      <c r="AU2" s="27" t="s">
        <v>238</v>
      </c>
      <c r="AV2" s="19" t="s">
        <v>238</v>
      </c>
      <c r="AW2" s="33" t="s">
        <v>225</v>
      </c>
      <c r="AX2" s="66" t="str">
        <f t="shared" ref="AX2:AX21" si="6">IF(OR(AQ2="No Cumple",AR2="No Cumple",AV2="No Cumple"),"Alta",IF(OR(AS2="No Cumple",AU2="No Cumple"),"Media",IF(AT2="No Cumple","Baja",IF(AND(AQ2="Cumple",AR2="Cumple",AS2="Cumple",AT2="Cumple",AU2="Cumple",AV2="Cumple"),"Cumple",""))))</f>
        <v>Media</v>
      </c>
      <c r="AY2" s="71"/>
      <c r="AZ2" s="19">
        <f>38.1+226.8+66.2+40</f>
        <v>371.1</v>
      </c>
      <c r="BA2" s="19">
        <f t="shared" ref="BA2:BB9" si="7">+AK2/10</f>
        <v>114.1</v>
      </c>
      <c r="BB2" s="19">
        <f t="shared" si="7"/>
        <v>64</v>
      </c>
      <c r="BC2" s="19">
        <v>8</v>
      </c>
      <c r="BD2" s="22" t="s">
        <v>308</v>
      </c>
      <c r="BE2" s="22" t="s">
        <v>307</v>
      </c>
      <c r="BF2" s="22" t="s">
        <v>306</v>
      </c>
      <c r="BG2" s="22" t="s">
        <v>305</v>
      </c>
      <c r="BH2" s="19"/>
      <c r="BI2" s="19"/>
      <c r="BJ2" s="19" t="s">
        <v>225</v>
      </c>
      <c r="BK2" s="19" t="s">
        <v>331</v>
      </c>
      <c r="BL2" s="19" t="s">
        <v>225</v>
      </c>
      <c r="BM2" s="25">
        <v>41913</v>
      </c>
      <c r="BN2" s="19" t="s">
        <v>225</v>
      </c>
      <c r="BO2" s="22" t="str">
        <f t="shared" ref="BO2:BQ9" si="8">+Z2</f>
        <v>ENDRESS+HAUSER</v>
      </c>
      <c r="BP2" s="22" t="str">
        <f t="shared" si="8"/>
        <v>PROMAG W
53W2H-HL0B4AC4BAAK</v>
      </c>
      <c r="BQ2" s="22" t="str">
        <f t="shared" si="8"/>
        <v>F407B816002</v>
      </c>
      <c r="BR2" s="40" t="str">
        <f t="shared" ref="BR2:BS9" si="9">+AE2</f>
        <v>KSB</v>
      </c>
      <c r="BS2" s="74" t="str">
        <f t="shared" si="9"/>
        <v>UPA 300-94 + UMA 200D 90/21</v>
      </c>
      <c r="BT2" s="75">
        <f t="shared" ref="BT2:BT9" si="10">AG2/0.746</f>
        <v>120.64343163538874</v>
      </c>
      <c r="BU2" s="40" t="s">
        <v>332</v>
      </c>
      <c r="BV2" s="40"/>
      <c r="BW2" s="40" t="s">
        <v>64</v>
      </c>
      <c r="BX2" s="40" t="s">
        <v>225</v>
      </c>
      <c r="BY2" s="40">
        <v>51</v>
      </c>
      <c r="BZ2" s="40">
        <f t="shared" ref="BZ2:BZ9" si="11">AI2/25</f>
        <v>6</v>
      </c>
      <c r="CA2" s="40" t="s">
        <v>333</v>
      </c>
      <c r="CB2" s="40"/>
      <c r="CC2" s="40"/>
      <c r="CD2" s="40"/>
    </row>
    <row r="3" spans="1:82" s="35" customFormat="1" ht="27.95" customHeight="1" x14ac:dyDescent="0.25">
      <c r="A3" s="19">
        <v>2</v>
      </c>
      <c r="B3" s="19" t="s">
        <v>296</v>
      </c>
      <c r="C3" s="19" t="s">
        <v>73</v>
      </c>
      <c r="D3" s="20">
        <v>6921193</v>
      </c>
      <c r="E3" s="20">
        <v>389736</v>
      </c>
      <c r="F3" s="19" t="s">
        <v>197</v>
      </c>
      <c r="G3" s="19" t="s">
        <v>46</v>
      </c>
      <c r="H3" s="21">
        <v>916.97</v>
      </c>
      <c r="I3" s="22" t="s">
        <v>26</v>
      </c>
      <c r="J3" s="22" t="s">
        <v>27</v>
      </c>
      <c r="K3" s="22"/>
      <c r="L3" s="22" t="s">
        <v>25</v>
      </c>
      <c r="M3" s="22" t="s">
        <v>28</v>
      </c>
      <c r="N3" s="22"/>
      <c r="O3" s="23">
        <v>100</v>
      </c>
      <c r="P3" s="19" t="s">
        <v>64</v>
      </c>
      <c r="Q3" s="24">
        <f t="shared" si="0"/>
        <v>3153600</v>
      </c>
      <c r="R3" s="19">
        <v>444</v>
      </c>
      <c r="S3" s="25">
        <v>35254</v>
      </c>
      <c r="T3" s="22" t="s">
        <v>29</v>
      </c>
      <c r="U3" s="22" t="s">
        <v>41</v>
      </c>
      <c r="V3" s="36" t="s">
        <v>191</v>
      </c>
      <c r="W3" s="19">
        <v>83</v>
      </c>
      <c r="X3" s="19">
        <v>2005</v>
      </c>
      <c r="Y3" s="22" t="s">
        <v>121</v>
      </c>
      <c r="Z3" s="22" t="s">
        <v>137</v>
      </c>
      <c r="AA3" s="22" t="s">
        <v>139</v>
      </c>
      <c r="AB3" s="22" t="s">
        <v>244</v>
      </c>
      <c r="AC3" s="22"/>
      <c r="AD3" s="22" t="s">
        <v>42</v>
      </c>
      <c r="AE3" s="22" t="s">
        <v>31</v>
      </c>
      <c r="AF3" s="22" t="s">
        <v>116</v>
      </c>
      <c r="AG3" s="29">
        <v>90</v>
      </c>
      <c r="AH3" s="30">
        <v>34.575000000000003</v>
      </c>
      <c r="AI3" s="31">
        <v>250</v>
      </c>
      <c r="AJ3" s="32">
        <v>250</v>
      </c>
      <c r="AK3" s="22">
        <v>2630</v>
      </c>
      <c r="AL3" s="22">
        <v>1405</v>
      </c>
      <c r="AM3" s="22">
        <f t="shared" si="1"/>
        <v>1250</v>
      </c>
      <c r="AN3" s="22">
        <f t="shared" si="2"/>
        <v>750</v>
      </c>
      <c r="AO3" s="22" t="str">
        <f t="shared" si="3"/>
        <v>Cumple</v>
      </c>
      <c r="AP3" s="22" t="str">
        <f t="shared" si="4"/>
        <v>Cumple</v>
      </c>
      <c r="AQ3" s="22" t="str">
        <f t="shared" si="5"/>
        <v>Cumple</v>
      </c>
      <c r="AR3" s="19" t="s">
        <v>240</v>
      </c>
      <c r="AS3" s="19" t="s">
        <v>238</v>
      </c>
      <c r="AT3" s="27" t="s">
        <v>238</v>
      </c>
      <c r="AU3" s="27" t="s">
        <v>238</v>
      </c>
      <c r="AV3" s="19" t="s">
        <v>238</v>
      </c>
      <c r="AW3" s="33" t="s">
        <v>225</v>
      </c>
      <c r="AX3" s="67" t="str">
        <f t="shared" si="6"/>
        <v>Alta</v>
      </c>
      <c r="AY3" s="71"/>
      <c r="AZ3" s="19">
        <f>110+19.4+39.6+30.5+30+163.5</f>
        <v>393</v>
      </c>
      <c r="BA3" s="19">
        <f t="shared" si="7"/>
        <v>263</v>
      </c>
      <c r="BB3" s="19">
        <f t="shared" si="7"/>
        <v>140.5</v>
      </c>
      <c r="BC3" s="19">
        <v>10</v>
      </c>
      <c r="BD3" s="22" t="s">
        <v>308</v>
      </c>
      <c r="BE3" s="22" t="s">
        <v>335</v>
      </c>
      <c r="BF3" s="22" t="s">
        <v>337</v>
      </c>
      <c r="BG3" s="22" t="s">
        <v>305</v>
      </c>
      <c r="BH3" s="19"/>
      <c r="BI3" s="19"/>
      <c r="BJ3" s="19" t="s">
        <v>225</v>
      </c>
      <c r="BK3" s="19" t="s">
        <v>331</v>
      </c>
      <c r="BL3" s="19" t="s">
        <v>225</v>
      </c>
      <c r="BM3" s="25">
        <v>42309</v>
      </c>
      <c r="BN3" s="19" t="s">
        <v>225</v>
      </c>
      <c r="BO3" s="22" t="str">
        <f t="shared" si="8"/>
        <v>ENDRESS+HAUSER</v>
      </c>
      <c r="BP3" s="22" t="str">
        <f t="shared" si="8"/>
        <v>PROMAG L</v>
      </c>
      <c r="BQ3" s="22" t="str">
        <f t="shared" si="8"/>
        <v>JA14OC19000</v>
      </c>
      <c r="BR3" s="40" t="str">
        <f t="shared" si="9"/>
        <v>KSB</v>
      </c>
      <c r="BS3" s="74" t="str">
        <f t="shared" si="9"/>
        <v>UPA 300-94/1 + UMA 200D 90/21</v>
      </c>
      <c r="BT3" s="75">
        <f t="shared" si="10"/>
        <v>120.64343163538874</v>
      </c>
      <c r="BU3" s="40" t="s">
        <v>332</v>
      </c>
      <c r="BV3" s="40"/>
      <c r="BW3" s="40" t="s">
        <v>64</v>
      </c>
      <c r="BX3" s="40" t="s">
        <v>225</v>
      </c>
      <c r="BY3" s="40">
        <v>34.58</v>
      </c>
      <c r="BZ3" s="40">
        <f t="shared" si="11"/>
        <v>10</v>
      </c>
      <c r="CA3" s="40" t="s">
        <v>333</v>
      </c>
      <c r="CB3" s="40"/>
      <c r="CC3" s="40"/>
      <c r="CD3" s="40"/>
    </row>
    <row r="4" spans="1:82" s="35" customFormat="1" ht="54" customHeight="1" x14ac:dyDescent="0.25">
      <c r="A4" s="19">
        <v>3</v>
      </c>
      <c r="B4" s="19" t="s">
        <v>295</v>
      </c>
      <c r="C4" s="19" t="s">
        <v>74</v>
      </c>
      <c r="D4" s="20">
        <v>6921208</v>
      </c>
      <c r="E4" s="20">
        <v>389820</v>
      </c>
      <c r="F4" s="19" t="s">
        <v>197</v>
      </c>
      <c r="G4" s="19" t="s">
        <v>46</v>
      </c>
      <c r="H4" s="21">
        <v>916</v>
      </c>
      <c r="I4" s="22" t="s">
        <v>26</v>
      </c>
      <c r="J4" s="22" t="s">
        <v>27</v>
      </c>
      <c r="K4" s="22"/>
      <c r="L4" s="22" t="s">
        <v>25</v>
      </c>
      <c r="M4" s="22" t="s">
        <v>28</v>
      </c>
      <c r="N4" s="22"/>
      <c r="O4" s="23">
        <v>100</v>
      </c>
      <c r="P4" s="19" t="s">
        <v>64</v>
      </c>
      <c r="Q4" s="24">
        <f t="shared" si="0"/>
        <v>3153600</v>
      </c>
      <c r="R4" s="19">
        <v>437</v>
      </c>
      <c r="S4" s="25">
        <v>35254</v>
      </c>
      <c r="T4" s="22" t="s">
        <v>29</v>
      </c>
      <c r="U4" s="22" t="s">
        <v>41</v>
      </c>
      <c r="V4" s="36">
        <v>128</v>
      </c>
      <c r="W4" s="19">
        <v>82</v>
      </c>
      <c r="X4" s="19">
        <v>2005</v>
      </c>
      <c r="Y4" s="22" t="s">
        <v>122</v>
      </c>
      <c r="Z4" s="22" t="s">
        <v>137</v>
      </c>
      <c r="AA4" s="22" t="s">
        <v>139</v>
      </c>
      <c r="AB4" s="22" t="s">
        <v>245</v>
      </c>
      <c r="AC4" s="22"/>
      <c r="AD4" s="22" t="s">
        <v>42</v>
      </c>
      <c r="AE4" s="22" t="s">
        <v>31</v>
      </c>
      <c r="AF4" s="22" t="s">
        <v>116</v>
      </c>
      <c r="AG4" s="29">
        <v>90</v>
      </c>
      <c r="AH4" s="30">
        <v>38.575000000000003</v>
      </c>
      <c r="AI4" s="31">
        <v>250</v>
      </c>
      <c r="AJ4" s="32">
        <v>250</v>
      </c>
      <c r="AK4" s="22">
        <v>2200</v>
      </c>
      <c r="AL4" s="22">
        <v>1620</v>
      </c>
      <c r="AM4" s="22">
        <f t="shared" si="1"/>
        <v>1250</v>
      </c>
      <c r="AN4" s="22">
        <f t="shared" si="2"/>
        <v>750</v>
      </c>
      <c r="AO4" s="22" t="str">
        <f t="shared" si="3"/>
        <v>Cumple</v>
      </c>
      <c r="AP4" s="22" t="str">
        <f t="shared" si="4"/>
        <v>Cumple</v>
      </c>
      <c r="AQ4" s="22" t="str">
        <f t="shared" si="5"/>
        <v>Cumple</v>
      </c>
      <c r="AR4" s="19" t="s">
        <v>240</v>
      </c>
      <c r="AS4" s="19" t="s">
        <v>240</v>
      </c>
      <c r="AT4" s="27" t="s">
        <v>238</v>
      </c>
      <c r="AU4" s="27" t="s">
        <v>238</v>
      </c>
      <c r="AV4" s="19" t="s">
        <v>238</v>
      </c>
      <c r="AW4" s="33" t="s">
        <v>225</v>
      </c>
      <c r="AX4" s="67" t="str">
        <f t="shared" si="6"/>
        <v>Alta</v>
      </c>
      <c r="AY4" s="71"/>
      <c r="AZ4" s="19">
        <v>388.4</v>
      </c>
      <c r="BA4" s="19">
        <f t="shared" si="7"/>
        <v>220</v>
      </c>
      <c r="BB4" s="19">
        <f t="shared" si="7"/>
        <v>162</v>
      </c>
      <c r="BC4" s="19">
        <v>10</v>
      </c>
      <c r="BD4" s="22" t="s">
        <v>308</v>
      </c>
      <c r="BE4" s="22" t="s">
        <v>335</v>
      </c>
      <c r="BF4" s="22" t="s">
        <v>337</v>
      </c>
      <c r="BG4" s="22" t="s">
        <v>305</v>
      </c>
      <c r="BH4" s="19"/>
      <c r="BI4" s="19"/>
      <c r="BJ4" s="19" t="s">
        <v>225</v>
      </c>
      <c r="BK4" s="19" t="s">
        <v>331</v>
      </c>
      <c r="BL4" s="19" t="s">
        <v>225</v>
      </c>
      <c r="BM4" s="25">
        <v>42309</v>
      </c>
      <c r="BN4" s="19" t="s">
        <v>225</v>
      </c>
      <c r="BO4" s="22" t="str">
        <f t="shared" si="8"/>
        <v>ENDRESS+HAUSER</v>
      </c>
      <c r="BP4" s="22" t="str">
        <f t="shared" si="8"/>
        <v>PROMAG L</v>
      </c>
      <c r="BQ4" s="22" t="str">
        <f t="shared" si="8"/>
        <v>JA140D19000</v>
      </c>
      <c r="BR4" s="40" t="str">
        <f t="shared" si="9"/>
        <v>KSB</v>
      </c>
      <c r="BS4" s="74" t="str">
        <f t="shared" si="9"/>
        <v>UPA 300-94/1 + UMA 200D 90/21</v>
      </c>
      <c r="BT4" s="75">
        <f t="shared" si="10"/>
        <v>120.64343163538874</v>
      </c>
      <c r="BU4" s="40" t="s">
        <v>332</v>
      </c>
      <c r="BV4" s="40"/>
      <c r="BW4" s="40" t="s">
        <v>64</v>
      </c>
      <c r="BX4" s="40" t="s">
        <v>225</v>
      </c>
      <c r="BY4" s="40">
        <v>38.6</v>
      </c>
      <c r="BZ4" s="40">
        <f t="shared" si="11"/>
        <v>10</v>
      </c>
      <c r="CA4" s="40" t="s">
        <v>333</v>
      </c>
      <c r="CB4" s="40"/>
      <c r="CC4" s="40"/>
      <c r="CD4" s="40"/>
    </row>
    <row r="5" spans="1:82" s="35" customFormat="1" ht="84" customHeight="1" x14ac:dyDescent="0.25">
      <c r="A5" s="19">
        <v>4</v>
      </c>
      <c r="B5" s="19"/>
      <c r="C5" s="19" t="s">
        <v>60</v>
      </c>
      <c r="D5" s="20">
        <v>6918494</v>
      </c>
      <c r="E5" s="20">
        <v>392897</v>
      </c>
      <c r="F5" s="19" t="s">
        <v>197</v>
      </c>
      <c r="G5" s="19" t="s">
        <v>46</v>
      </c>
      <c r="H5" s="21">
        <v>964.7</v>
      </c>
      <c r="I5" s="22" t="s">
        <v>26</v>
      </c>
      <c r="J5" s="22" t="s">
        <v>27</v>
      </c>
      <c r="K5" s="22"/>
      <c r="L5" s="22" t="s">
        <v>25</v>
      </c>
      <c r="M5" s="22" t="s">
        <v>28</v>
      </c>
      <c r="N5" s="22"/>
      <c r="O5" s="37">
        <v>70</v>
      </c>
      <c r="P5" s="19" t="s">
        <v>64</v>
      </c>
      <c r="Q5" s="24">
        <f t="shared" si="0"/>
        <v>2207520</v>
      </c>
      <c r="R5" s="19">
        <v>157</v>
      </c>
      <c r="S5" s="25">
        <v>30477</v>
      </c>
      <c r="T5" s="22" t="s">
        <v>29</v>
      </c>
      <c r="U5" s="22" t="s">
        <v>41</v>
      </c>
      <c r="V5" s="26" t="s">
        <v>279</v>
      </c>
      <c r="W5" s="27" t="s">
        <v>277</v>
      </c>
      <c r="X5" s="27" t="s">
        <v>278</v>
      </c>
      <c r="Y5" s="22" t="s">
        <v>120</v>
      </c>
      <c r="Z5" s="22" t="s">
        <v>137</v>
      </c>
      <c r="AA5" s="22" t="s">
        <v>140</v>
      </c>
      <c r="AB5" s="22" t="s">
        <v>164</v>
      </c>
      <c r="AC5" s="22"/>
      <c r="AD5" s="22" t="s">
        <v>42</v>
      </c>
      <c r="AE5" s="22" t="s">
        <v>31</v>
      </c>
      <c r="AF5" s="22" t="s">
        <v>84</v>
      </c>
      <c r="AG5" s="29">
        <v>37</v>
      </c>
      <c r="AH5" s="30">
        <v>85</v>
      </c>
      <c r="AI5" s="31">
        <v>150</v>
      </c>
      <c r="AJ5" s="32">
        <v>250</v>
      </c>
      <c r="AK5" s="22">
        <v>1300</v>
      </c>
      <c r="AL5" s="22">
        <v>3820</v>
      </c>
      <c r="AM5" s="22">
        <f t="shared" si="1"/>
        <v>1250</v>
      </c>
      <c r="AN5" s="22">
        <f t="shared" si="2"/>
        <v>750</v>
      </c>
      <c r="AO5" s="22" t="str">
        <f t="shared" si="3"/>
        <v>Cumple</v>
      </c>
      <c r="AP5" s="22" t="str">
        <f t="shared" si="4"/>
        <v>Cumple</v>
      </c>
      <c r="AQ5" s="22" t="str">
        <f t="shared" si="5"/>
        <v>Cumple</v>
      </c>
      <c r="AR5" s="19" t="s">
        <v>240</v>
      </c>
      <c r="AS5" s="19" t="s">
        <v>240</v>
      </c>
      <c r="AT5" s="27" t="s">
        <v>238</v>
      </c>
      <c r="AU5" s="27" t="s">
        <v>238</v>
      </c>
      <c r="AV5" s="19" t="s">
        <v>238</v>
      </c>
      <c r="AW5" s="33" t="s">
        <v>225</v>
      </c>
      <c r="AX5" s="67" t="str">
        <f t="shared" si="6"/>
        <v>Alta</v>
      </c>
      <c r="AY5" s="71"/>
      <c r="AZ5" s="19">
        <f>356+73+130</f>
        <v>559</v>
      </c>
      <c r="BA5" s="19">
        <f t="shared" si="7"/>
        <v>130</v>
      </c>
      <c r="BB5" s="19">
        <f t="shared" si="7"/>
        <v>382</v>
      </c>
      <c r="BC5" s="19">
        <v>10</v>
      </c>
      <c r="BD5" s="22" t="s">
        <v>334</v>
      </c>
      <c r="BE5" s="22" t="s">
        <v>338</v>
      </c>
      <c r="BF5" s="22" t="s">
        <v>336</v>
      </c>
      <c r="BG5" s="22" t="s">
        <v>305</v>
      </c>
      <c r="BH5" s="19"/>
      <c r="BI5" s="19"/>
      <c r="BJ5" s="19" t="s">
        <v>225</v>
      </c>
      <c r="BK5" s="19" t="s">
        <v>331</v>
      </c>
      <c r="BL5" s="19" t="s">
        <v>225</v>
      </c>
      <c r="BM5" s="25">
        <v>42309</v>
      </c>
      <c r="BN5" s="19" t="s">
        <v>225</v>
      </c>
      <c r="BO5" s="22" t="str">
        <f t="shared" si="8"/>
        <v>ENDRESS+HAUSER</v>
      </c>
      <c r="BP5" s="22" t="str">
        <f t="shared" si="8"/>
        <v>PROMAG P</v>
      </c>
      <c r="BQ5" s="22" t="str">
        <f t="shared" si="8"/>
        <v>F907B216002</v>
      </c>
      <c r="BR5" s="40" t="str">
        <f t="shared" si="9"/>
        <v>KSB</v>
      </c>
      <c r="BS5" s="74" t="str">
        <f t="shared" si="9"/>
        <v>UPA 250C-250/2h + uma 150e 37/22</v>
      </c>
      <c r="BT5" s="75">
        <f t="shared" si="10"/>
        <v>49.597855227882036</v>
      </c>
      <c r="BU5" s="40" t="s">
        <v>332</v>
      </c>
      <c r="BV5" s="40"/>
      <c r="BW5" s="40" t="s">
        <v>64</v>
      </c>
      <c r="BX5" s="40" t="s">
        <v>225</v>
      </c>
      <c r="BY5" s="40">
        <v>85</v>
      </c>
      <c r="BZ5" s="40">
        <f t="shared" si="11"/>
        <v>6</v>
      </c>
      <c r="CA5" s="40" t="s">
        <v>333</v>
      </c>
      <c r="CB5" s="40"/>
      <c r="CC5" s="40"/>
      <c r="CD5" s="40"/>
    </row>
    <row r="6" spans="1:82" s="35" customFormat="1" ht="27.95" customHeight="1" x14ac:dyDescent="0.25">
      <c r="A6" s="19">
        <v>5</v>
      </c>
      <c r="B6" s="19" t="s">
        <v>294</v>
      </c>
      <c r="C6" s="19" t="s">
        <v>54</v>
      </c>
      <c r="D6" s="20">
        <v>6909193</v>
      </c>
      <c r="E6" s="20">
        <v>400357</v>
      </c>
      <c r="F6" s="19" t="s">
        <v>197</v>
      </c>
      <c r="G6" s="19" t="s">
        <v>46</v>
      </c>
      <c r="H6" s="21">
        <v>1071.97</v>
      </c>
      <c r="I6" s="22" t="s">
        <v>26</v>
      </c>
      <c r="J6" s="22" t="s">
        <v>27</v>
      </c>
      <c r="K6" s="22"/>
      <c r="L6" s="22" t="s">
        <v>25</v>
      </c>
      <c r="M6" s="22" t="s">
        <v>28</v>
      </c>
      <c r="N6" s="22"/>
      <c r="O6" s="23">
        <v>100</v>
      </c>
      <c r="P6" s="19" t="s">
        <v>64</v>
      </c>
      <c r="Q6" s="24">
        <f t="shared" si="0"/>
        <v>3153600</v>
      </c>
      <c r="R6" s="19">
        <v>391</v>
      </c>
      <c r="S6" s="25">
        <v>32050</v>
      </c>
      <c r="T6" s="22" t="s">
        <v>29</v>
      </c>
      <c r="U6" s="22" t="s">
        <v>41</v>
      </c>
      <c r="V6" s="26" t="s">
        <v>281</v>
      </c>
      <c r="W6" s="27" t="s">
        <v>275</v>
      </c>
      <c r="X6" s="27" t="s">
        <v>276</v>
      </c>
      <c r="Y6" s="22" t="s">
        <v>119</v>
      </c>
      <c r="Z6" s="22" t="s">
        <v>136</v>
      </c>
      <c r="AA6" s="28" t="s">
        <v>147</v>
      </c>
      <c r="AB6" s="22" t="s">
        <v>163</v>
      </c>
      <c r="AC6" s="22"/>
      <c r="AD6" s="22" t="s">
        <v>42</v>
      </c>
      <c r="AE6" s="22" t="s">
        <v>31</v>
      </c>
      <c r="AF6" s="22" t="s">
        <v>56</v>
      </c>
      <c r="AG6" s="29">
        <v>132</v>
      </c>
      <c r="AH6" s="30">
        <v>84</v>
      </c>
      <c r="AI6" s="31">
        <v>150</v>
      </c>
      <c r="AJ6" s="32">
        <v>150</v>
      </c>
      <c r="AK6" s="22">
        <v>1025</v>
      </c>
      <c r="AL6" s="22">
        <v>1162</v>
      </c>
      <c r="AM6" s="22">
        <f t="shared" si="1"/>
        <v>750</v>
      </c>
      <c r="AN6" s="22">
        <f t="shared" si="2"/>
        <v>450</v>
      </c>
      <c r="AO6" s="22" t="str">
        <f t="shared" si="3"/>
        <v>Cumple</v>
      </c>
      <c r="AP6" s="22" t="str">
        <f t="shared" si="4"/>
        <v>Cumple</v>
      </c>
      <c r="AQ6" s="22" t="str">
        <f t="shared" si="5"/>
        <v>Cumple</v>
      </c>
      <c r="AR6" s="19" t="s">
        <v>238</v>
      </c>
      <c r="AS6" s="19" t="s">
        <v>238</v>
      </c>
      <c r="AT6" s="27" t="s">
        <v>238</v>
      </c>
      <c r="AU6" s="27" t="s">
        <v>238</v>
      </c>
      <c r="AV6" s="19" t="s">
        <v>238</v>
      </c>
      <c r="AW6" s="33" t="s">
        <v>225</v>
      </c>
      <c r="AX6" s="68" t="str">
        <f t="shared" si="6"/>
        <v>Cumple</v>
      </c>
      <c r="AY6" s="71"/>
      <c r="AZ6" s="19">
        <f>80+19.4+40+66.2+290</f>
        <v>495.6</v>
      </c>
      <c r="BA6" s="19">
        <f t="shared" si="7"/>
        <v>102.5</v>
      </c>
      <c r="BB6" s="19">
        <f t="shared" si="7"/>
        <v>116.2</v>
      </c>
      <c r="BC6" s="19">
        <v>6</v>
      </c>
      <c r="BD6" s="22" t="s">
        <v>308</v>
      </c>
      <c r="BE6" s="22" t="s">
        <v>307</v>
      </c>
      <c r="BF6" s="22" t="s">
        <v>306</v>
      </c>
      <c r="BG6" s="22" t="s">
        <v>305</v>
      </c>
      <c r="BH6" s="19"/>
      <c r="BI6" s="19"/>
      <c r="BJ6" s="19" t="s">
        <v>225</v>
      </c>
      <c r="BK6" s="19" t="s">
        <v>331</v>
      </c>
      <c r="BL6" s="19" t="s">
        <v>225</v>
      </c>
      <c r="BM6" s="25">
        <v>41821</v>
      </c>
      <c r="BN6" s="19" t="s">
        <v>225</v>
      </c>
      <c r="BO6" s="22" t="str">
        <f t="shared" si="8"/>
        <v>SIEMENS</v>
      </c>
      <c r="BP6" s="22" t="str">
        <f t="shared" si="8"/>
        <v>MAG 3100 
Code 7ME63404PJ132AA2</v>
      </c>
      <c r="BQ6" s="22" t="str">
        <f t="shared" si="8"/>
        <v>110701H483</v>
      </c>
      <c r="BR6" s="40" t="str">
        <f t="shared" si="9"/>
        <v>KSB</v>
      </c>
      <c r="BS6" s="74" t="str">
        <f t="shared" si="9"/>
        <v>UPA 300-94/3a + UMA 250D 132/21</v>
      </c>
      <c r="BT6" s="75">
        <f t="shared" si="10"/>
        <v>176.94369973190348</v>
      </c>
      <c r="BU6" s="40" t="s">
        <v>332</v>
      </c>
      <c r="BV6" s="40"/>
      <c r="BW6" s="40" t="s">
        <v>64</v>
      </c>
      <c r="BX6" s="40" t="s">
        <v>225</v>
      </c>
      <c r="BY6" s="40">
        <v>84</v>
      </c>
      <c r="BZ6" s="40">
        <f t="shared" si="11"/>
        <v>6</v>
      </c>
      <c r="CA6" s="40" t="s">
        <v>333</v>
      </c>
      <c r="CB6" s="40"/>
      <c r="CC6" s="40"/>
      <c r="CD6" s="40"/>
    </row>
    <row r="7" spans="1:82" s="35" customFormat="1" ht="27.95" customHeight="1" x14ac:dyDescent="0.25">
      <c r="A7" s="19">
        <v>6</v>
      </c>
      <c r="B7" s="19" t="s">
        <v>293</v>
      </c>
      <c r="C7" s="19" t="s">
        <v>50</v>
      </c>
      <c r="D7" s="20">
        <v>6908172</v>
      </c>
      <c r="E7" s="20">
        <v>401027</v>
      </c>
      <c r="F7" s="19" t="s">
        <v>197</v>
      </c>
      <c r="G7" s="19" t="s">
        <v>46</v>
      </c>
      <c r="H7" s="21">
        <v>1078.2</v>
      </c>
      <c r="I7" s="22" t="s">
        <v>26</v>
      </c>
      <c r="J7" s="22" t="s">
        <v>27</v>
      </c>
      <c r="K7" s="22"/>
      <c r="L7" s="22" t="s">
        <v>25</v>
      </c>
      <c r="M7" s="22" t="s">
        <v>28</v>
      </c>
      <c r="N7" s="22"/>
      <c r="O7" s="23">
        <v>100</v>
      </c>
      <c r="P7" s="19" t="s">
        <v>64</v>
      </c>
      <c r="Q7" s="24">
        <f t="shared" si="0"/>
        <v>3153600</v>
      </c>
      <c r="R7" s="19">
        <v>448</v>
      </c>
      <c r="S7" s="25">
        <v>31722</v>
      </c>
      <c r="T7" s="22" t="s">
        <v>29</v>
      </c>
      <c r="U7" s="22" t="s">
        <v>33</v>
      </c>
      <c r="V7" s="36" t="s">
        <v>51</v>
      </c>
      <c r="W7" s="19">
        <v>146</v>
      </c>
      <c r="X7" s="19">
        <v>2008</v>
      </c>
      <c r="Y7" s="22" t="s">
        <v>118</v>
      </c>
      <c r="Z7" s="22" t="s">
        <v>136</v>
      </c>
      <c r="AA7" s="28" t="s">
        <v>147</v>
      </c>
      <c r="AB7" s="28" t="s">
        <v>162</v>
      </c>
      <c r="AC7" s="22"/>
      <c r="AD7" s="22" t="s">
        <v>42</v>
      </c>
      <c r="AE7" s="22" t="s">
        <v>31</v>
      </c>
      <c r="AF7" s="22" t="s">
        <v>52</v>
      </c>
      <c r="AG7" s="29">
        <v>110</v>
      </c>
      <c r="AH7" s="30">
        <v>63</v>
      </c>
      <c r="AI7" s="31">
        <v>200</v>
      </c>
      <c r="AJ7" s="32">
        <v>200</v>
      </c>
      <c r="AK7" s="22">
        <v>1572</v>
      </c>
      <c r="AL7" s="22">
        <v>690</v>
      </c>
      <c r="AM7" s="22">
        <f t="shared" si="1"/>
        <v>1000</v>
      </c>
      <c r="AN7" s="22">
        <f t="shared" si="2"/>
        <v>600</v>
      </c>
      <c r="AO7" s="22" t="str">
        <f t="shared" si="3"/>
        <v>Cumple</v>
      </c>
      <c r="AP7" s="22" t="str">
        <f t="shared" si="4"/>
        <v>Cumple</v>
      </c>
      <c r="AQ7" s="22" t="str">
        <f t="shared" si="5"/>
        <v>Cumple</v>
      </c>
      <c r="AR7" s="19" t="s">
        <v>238</v>
      </c>
      <c r="AS7" s="19" t="s">
        <v>238</v>
      </c>
      <c r="AT7" s="27" t="s">
        <v>238</v>
      </c>
      <c r="AU7" s="27" t="s">
        <v>238</v>
      </c>
      <c r="AV7" s="19" t="s">
        <v>238</v>
      </c>
      <c r="AW7" s="33" t="s">
        <v>225</v>
      </c>
      <c r="AX7" s="68" t="str">
        <f t="shared" si="6"/>
        <v>Cumple</v>
      </c>
      <c r="AY7" s="71"/>
      <c r="AZ7" s="19">
        <f>38.1+41.9+19.4+40+66.2+325</f>
        <v>530.6</v>
      </c>
      <c r="BA7" s="19">
        <f t="shared" si="7"/>
        <v>157.19999999999999</v>
      </c>
      <c r="BB7" s="19">
        <f t="shared" si="7"/>
        <v>69</v>
      </c>
      <c r="BC7" s="19">
        <v>8</v>
      </c>
      <c r="BD7" s="22" t="s">
        <v>308</v>
      </c>
      <c r="BE7" s="22" t="s">
        <v>307</v>
      </c>
      <c r="BF7" s="22" t="s">
        <v>306</v>
      </c>
      <c r="BG7" s="22" t="s">
        <v>305</v>
      </c>
      <c r="BH7" s="19"/>
      <c r="BI7" s="19"/>
      <c r="BJ7" s="19" t="s">
        <v>225</v>
      </c>
      <c r="BK7" s="19" t="s">
        <v>331</v>
      </c>
      <c r="BL7" s="19" t="s">
        <v>225</v>
      </c>
      <c r="BM7" s="25">
        <v>41791</v>
      </c>
      <c r="BN7" s="19" t="s">
        <v>225</v>
      </c>
      <c r="BO7" s="22" t="str">
        <f t="shared" si="8"/>
        <v>SIEMENS</v>
      </c>
      <c r="BP7" s="22" t="str">
        <f t="shared" si="8"/>
        <v>MAG 3100 
Code 7ME63404PJ132AA2</v>
      </c>
      <c r="BQ7" s="22" t="str">
        <f t="shared" si="8"/>
        <v>125301H093</v>
      </c>
      <c r="BR7" s="40" t="str">
        <f t="shared" si="9"/>
        <v>KSB</v>
      </c>
      <c r="BS7" s="74" t="str">
        <f t="shared" si="9"/>
        <v>UPA 300-94/2a+UMA 250D 110/21</v>
      </c>
      <c r="BT7" s="75">
        <f t="shared" si="10"/>
        <v>147.45308310991956</v>
      </c>
      <c r="BU7" s="40" t="s">
        <v>332</v>
      </c>
      <c r="BV7" s="40"/>
      <c r="BW7" s="40" t="s">
        <v>64</v>
      </c>
      <c r="BX7" s="40" t="s">
        <v>225</v>
      </c>
      <c r="BY7" s="40">
        <v>63</v>
      </c>
      <c r="BZ7" s="40">
        <f t="shared" si="11"/>
        <v>8</v>
      </c>
      <c r="CA7" s="40" t="s">
        <v>333</v>
      </c>
      <c r="CB7" s="40"/>
      <c r="CC7" s="40"/>
      <c r="CD7" s="40"/>
    </row>
    <row r="8" spans="1:82" s="35" customFormat="1" ht="27.95" customHeight="1" x14ac:dyDescent="0.25">
      <c r="A8" s="19">
        <v>7</v>
      </c>
      <c r="B8" s="19" t="s">
        <v>292</v>
      </c>
      <c r="C8" s="19" t="s">
        <v>58</v>
      </c>
      <c r="D8" s="20">
        <v>6907331</v>
      </c>
      <c r="E8" s="20">
        <v>400625</v>
      </c>
      <c r="F8" s="19" t="s">
        <v>197</v>
      </c>
      <c r="G8" s="19" t="s">
        <v>46</v>
      </c>
      <c r="H8" s="21">
        <v>1089</v>
      </c>
      <c r="I8" s="22" t="s">
        <v>26</v>
      </c>
      <c r="J8" s="22" t="s">
        <v>27</v>
      </c>
      <c r="K8" s="22"/>
      <c r="L8" s="22" t="s">
        <v>25</v>
      </c>
      <c r="M8" s="22" t="s">
        <v>28</v>
      </c>
      <c r="N8" s="22"/>
      <c r="O8" s="23">
        <v>25</v>
      </c>
      <c r="P8" s="19" t="s">
        <v>64</v>
      </c>
      <c r="Q8" s="24">
        <f t="shared" si="0"/>
        <v>788400</v>
      </c>
      <c r="R8" s="19">
        <v>249</v>
      </c>
      <c r="S8" s="25">
        <v>32685</v>
      </c>
      <c r="T8" s="22" t="s">
        <v>29</v>
      </c>
      <c r="U8" s="22" t="s">
        <v>41</v>
      </c>
      <c r="V8" s="26" t="s">
        <v>280</v>
      </c>
      <c r="W8" s="27" t="s">
        <v>273</v>
      </c>
      <c r="X8" s="27" t="s">
        <v>274</v>
      </c>
      <c r="Y8" s="22" t="s">
        <v>135</v>
      </c>
      <c r="Z8" s="22" t="s">
        <v>137</v>
      </c>
      <c r="AA8" s="28" t="s">
        <v>145</v>
      </c>
      <c r="AB8" s="22" t="s">
        <v>246</v>
      </c>
      <c r="AC8" s="22"/>
      <c r="AD8" s="22" t="s">
        <v>42</v>
      </c>
      <c r="AE8" s="22" t="s">
        <v>31</v>
      </c>
      <c r="AF8" s="22" t="s">
        <v>55</v>
      </c>
      <c r="AG8" s="29">
        <v>26</v>
      </c>
      <c r="AH8" s="30">
        <v>54</v>
      </c>
      <c r="AI8" s="31">
        <v>150</v>
      </c>
      <c r="AJ8" s="32">
        <v>100</v>
      </c>
      <c r="AK8" s="22">
        <v>800</v>
      </c>
      <c r="AL8" s="22">
        <v>400</v>
      </c>
      <c r="AM8" s="22">
        <f t="shared" si="1"/>
        <v>500</v>
      </c>
      <c r="AN8" s="22">
        <f t="shared" si="2"/>
        <v>300</v>
      </c>
      <c r="AO8" s="22" t="str">
        <f t="shared" si="3"/>
        <v>Cumple</v>
      </c>
      <c r="AP8" s="22" t="str">
        <f t="shared" si="4"/>
        <v>Cumple</v>
      </c>
      <c r="AQ8" s="22" t="str">
        <f t="shared" si="5"/>
        <v>Cumple</v>
      </c>
      <c r="AR8" s="19" t="s">
        <v>238</v>
      </c>
      <c r="AS8" s="19" t="s">
        <v>240</v>
      </c>
      <c r="AT8" s="27" t="s">
        <v>238</v>
      </c>
      <c r="AU8" s="27" t="s">
        <v>238</v>
      </c>
      <c r="AV8" s="19" t="s">
        <v>238</v>
      </c>
      <c r="AW8" s="33" t="s">
        <v>225</v>
      </c>
      <c r="AX8" s="66" t="str">
        <f t="shared" si="6"/>
        <v>Media</v>
      </c>
      <c r="AY8" s="71"/>
      <c r="AZ8" s="19">
        <f>220+54.9+40+20+60</f>
        <v>394.9</v>
      </c>
      <c r="BA8" s="19">
        <f t="shared" si="7"/>
        <v>80</v>
      </c>
      <c r="BB8" s="19">
        <f t="shared" si="7"/>
        <v>40</v>
      </c>
      <c r="BC8" s="19">
        <v>4</v>
      </c>
      <c r="BD8" s="22" t="s">
        <v>330</v>
      </c>
      <c r="BE8" s="22" t="s">
        <v>307</v>
      </c>
      <c r="BF8" s="22" t="s">
        <v>306</v>
      </c>
      <c r="BG8" s="22" t="s">
        <v>305</v>
      </c>
      <c r="BH8" s="19"/>
      <c r="BI8" s="19"/>
      <c r="BJ8" s="19" t="s">
        <v>225</v>
      </c>
      <c r="BK8" s="19" t="s">
        <v>331</v>
      </c>
      <c r="BL8" s="19" t="s">
        <v>225</v>
      </c>
      <c r="BM8" s="25">
        <v>41821</v>
      </c>
      <c r="BN8" s="19" t="s">
        <v>225</v>
      </c>
      <c r="BO8" s="22" t="str">
        <f t="shared" si="8"/>
        <v>ENDRESS+HAUSER</v>
      </c>
      <c r="BP8" s="22" t="str">
        <f t="shared" si="8"/>
        <v>PROMAG W
53W1H-HL0B4AC4BAAK</v>
      </c>
      <c r="BQ8" s="22" t="str">
        <f t="shared" si="8"/>
        <v>F5040B16000</v>
      </c>
      <c r="BR8" s="40" t="str">
        <f t="shared" si="9"/>
        <v>KSB</v>
      </c>
      <c r="BS8" s="74" t="str">
        <f t="shared" si="9"/>
        <v>UPA 250C-150/2a + UMA 150D 26/21</v>
      </c>
      <c r="BT8" s="75">
        <f t="shared" si="10"/>
        <v>34.852546916890084</v>
      </c>
      <c r="BU8" s="40" t="s">
        <v>332</v>
      </c>
      <c r="BV8" s="40"/>
      <c r="BW8" s="40" t="s">
        <v>64</v>
      </c>
      <c r="BX8" s="40" t="s">
        <v>225</v>
      </c>
      <c r="BY8" s="40">
        <v>54</v>
      </c>
      <c r="BZ8" s="40">
        <f t="shared" si="11"/>
        <v>6</v>
      </c>
      <c r="CA8" s="40" t="s">
        <v>333</v>
      </c>
      <c r="CB8" s="40"/>
      <c r="CC8" s="40"/>
      <c r="CD8" s="40"/>
    </row>
    <row r="9" spans="1:82" s="35" customFormat="1" ht="27.95" customHeight="1" x14ac:dyDescent="0.25">
      <c r="A9" s="19">
        <v>8</v>
      </c>
      <c r="B9" s="19" t="s">
        <v>290</v>
      </c>
      <c r="C9" s="19" t="s">
        <v>59</v>
      </c>
      <c r="D9" s="20">
        <v>6897163</v>
      </c>
      <c r="E9" s="20">
        <v>405838</v>
      </c>
      <c r="F9" s="19" t="s">
        <v>197</v>
      </c>
      <c r="G9" s="19" t="s">
        <v>46</v>
      </c>
      <c r="H9" s="21">
        <v>1123.8599999999999</v>
      </c>
      <c r="I9" s="22" t="s">
        <v>26</v>
      </c>
      <c r="J9" s="22" t="s">
        <v>27</v>
      </c>
      <c r="K9" s="22"/>
      <c r="L9" s="22" t="s">
        <v>25</v>
      </c>
      <c r="M9" s="22" t="s">
        <v>28</v>
      </c>
      <c r="N9" s="22"/>
      <c r="O9" s="23">
        <v>25</v>
      </c>
      <c r="P9" s="19" t="s">
        <v>64</v>
      </c>
      <c r="Q9" s="24">
        <f t="shared" si="0"/>
        <v>788400</v>
      </c>
      <c r="R9" s="19">
        <v>882</v>
      </c>
      <c r="S9" s="25">
        <v>41198</v>
      </c>
      <c r="T9" s="22" t="s">
        <v>29</v>
      </c>
      <c r="U9" s="22" t="s">
        <v>41</v>
      </c>
      <c r="V9" s="39">
        <v>176</v>
      </c>
      <c r="W9" s="19">
        <v>159</v>
      </c>
      <c r="X9" s="19">
        <v>2008</v>
      </c>
      <c r="Y9" s="22" t="s">
        <v>133</v>
      </c>
      <c r="Z9" s="22" t="s">
        <v>137</v>
      </c>
      <c r="AA9" s="28" t="s">
        <v>145</v>
      </c>
      <c r="AB9" s="28" t="s">
        <v>247</v>
      </c>
      <c r="AC9" s="22"/>
      <c r="AD9" s="22" t="s">
        <v>42</v>
      </c>
      <c r="AE9" s="22" t="s">
        <v>31</v>
      </c>
      <c r="AF9" s="22" t="s">
        <v>44</v>
      </c>
      <c r="AG9" s="29">
        <v>55</v>
      </c>
      <c r="AH9" s="30">
        <v>102</v>
      </c>
      <c r="AI9" s="31">
        <v>150</v>
      </c>
      <c r="AJ9" s="32">
        <v>100</v>
      </c>
      <c r="AK9" s="22">
        <v>815</v>
      </c>
      <c r="AL9" s="22">
        <v>385</v>
      </c>
      <c r="AM9" s="22">
        <f t="shared" si="1"/>
        <v>500</v>
      </c>
      <c r="AN9" s="22">
        <f t="shared" si="2"/>
        <v>300</v>
      </c>
      <c r="AO9" s="22" t="str">
        <f t="shared" si="3"/>
        <v>Cumple</v>
      </c>
      <c r="AP9" s="22" t="str">
        <f t="shared" si="4"/>
        <v>Cumple</v>
      </c>
      <c r="AQ9" s="22" t="str">
        <f t="shared" si="5"/>
        <v>Cumple</v>
      </c>
      <c r="AR9" s="19" t="s">
        <v>238</v>
      </c>
      <c r="AS9" s="19" t="s">
        <v>240</v>
      </c>
      <c r="AT9" s="27" t="s">
        <v>238</v>
      </c>
      <c r="AU9" s="27" t="s">
        <v>238</v>
      </c>
      <c r="AV9" s="19" t="s">
        <v>238</v>
      </c>
      <c r="AW9" s="33" t="s">
        <v>225</v>
      </c>
      <c r="AX9" s="66" t="str">
        <f t="shared" si="6"/>
        <v>Media</v>
      </c>
      <c r="AY9" s="71"/>
      <c r="AZ9" s="19">
        <f>72.8+12.2+50+48+21+25+25+15+25+120.8</f>
        <v>414.8</v>
      </c>
      <c r="BA9" s="19">
        <f t="shared" si="7"/>
        <v>81.5</v>
      </c>
      <c r="BB9" s="19">
        <f t="shared" si="7"/>
        <v>38.5</v>
      </c>
      <c r="BC9" s="19">
        <v>4</v>
      </c>
      <c r="BD9" s="22" t="s">
        <v>308</v>
      </c>
      <c r="BE9" s="22" t="s">
        <v>307</v>
      </c>
      <c r="BF9" s="22" t="s">
        <v>339</v>
      </c>
      <c r="BG9" s="22" t="s">
        <v>305</v>
      </c>
      <c r="BH9" s="19"/>
      <c r="BI9" s="19"/>
      <c r="BJ9" s="19" t="s">
        <v>225</v>
      </c>
      <c r="BK9" s="19" t="s">
        <v>331</v>
      </c>
      <c r="BL9" s="19" t="s">
        <v>225</v>
      </c>
      <c r="BM9" s="25">
        <v>41883</v>
      </c>
      <c r="BN9" s="19" t="s">
        <v>225</v>
      </c>
      <c r="BO9" s="22" t="str">
        <f t="shared" si="8"/>
        <v>ENDRESS+HAUSER</v>
      </c>
      <c r="BP9" s="22" t="str">
        <f t="shared" si="8"/>
        <v>PROMAG W
53W1H-HL0B4AC4BAAK</v>
      </c>
      <c r="BQ9" s="22" t="str">
        <f t="shared" si="8"/>
        <v>F5040C16000</v>
      </c>
      <c r="BR9" s="40" t="str">
        <f t="shared" si="9"/>
        <v>KSB</v>
      </c>
      <c r="BS9" s="74" t="str">
        <f t="shared" si="9"/>
        <v>UPA 250C 150/3e + UMA 200d 55/21</v>
      </c>
      <c r="BT9" s="75">
        <f t="shared" si="10"/>
        <v>73.72654155495978</v>
      </c>
      <c r="BU9" s="40" t="s">
        <v>332</v>
      </c>
      <c r="BV9" s="40"/>
      <c r="BW9" s="40" t="s">
        <v>64</v>
      </c>
      <c r="BX9" s="40" t="s">
        <v>225</v>
      </c>
      <c r="BY9" s="40">
        <v>102</v>
      </c>
      <c r="BZ9" s="40">
        <f t="shared" si="11"/>
        <v>6</v>
      </c>
      <c r="CA9" s="40" t="s">
        <v>333</v>
      </c>
      <c r="CB9" s="40"/>
      <c r="CC9" s="40"/>
      <c r="CD9" s="40"/>
    </row>
    <row r="10" spans="1:82" s="34" customFormat="1" ht="27.95" customHeight="1" x14ac:dyDescent="0.25">
      <c r="A10" s="19">
        <v>9</v>
      </c>
      <c r="B10" s="19" t="s">
        <v>289</v>
      </c>
      <c r="C10" s="19" t="s">
        <v>117</v>
      </c>
      <c r="D10" s="20">
        <v>6888794</v>
      </c>
      <c r="E10" s="20">
        <v>409737</v>
      </c>
      <c r="F10" s="19" t="s">
        <v>197</v>
      </c>
      <c r="G10" s="19" t="s">
        <v>46</v>
      </c>
      <c r="H10" s="21">
        <v>1415</v>
      </c>
      <c r="I10" s="22" t="s">
        <v>26</v>
      </c>
      <c r="J10" s="22" t="s">
        <v>27</v>
      </c>
      <c r="K10" s="22"/>
      <c r="L10" s="22" t="s">
        <v>25</v>
      </c>
      <c r="M10" s="22" t="s">
        <v>28</v>
      </c>
      <c r="N10" s="22"/>
      <c r="O10" s="23">
        <v>18.649999999999999</v>
      </c>
      <c r="P10" s="19" t="s">
        <v>64</v>
      </c>
      <c r="Q10" s="24">
        <f t="shared" si="0"/>
        <v>588146.4</v>
      </c>
      <c r="R10" s="19">
        <v>586</v>
      </c>
      <c r="S10" s="25">
        <v>34675</v>
      </c>
      <c r="T10" s="22" t="s">
        <v>29</v>
      </c>
      <c r="U10" s="22" t="s">
        <v>41</v>
      </c>
      <c r="V10" s="36" t="s">
        <v>192</v>
      </c>
      <c r="W10" s="19">
        <v>77</v>
      </c>
      <c r="X10" s="19">
        <v>2005</v>
      </c>
      <c r="Y10" s="22" t="s">
        <v>132</v>
      </c>
      <c r="Z10" s="22" t="s">
        <v>137</v>
      </c>
      <c r="AA10" s="28" t="s">
        <v>144</v>
      </c>
      <c r="AB10" s="28" t="s">
        <v>248</v>
      </c>
      <c r="AC10" s="22"/>
      <c r="AD10" s="22" t="s">
        <v>30</v>
      </c>
      <c r="AE10" s="22" t="s">
        <v>31</v>
      </c>
      <c r="AF10" s="22" t="s">
        <v>57</v>
      </c>
      <c r="AG10" s="29">
        <v>55</v>
      </c>
      <c r="AH10" s="30">
        <v>75</v>
      </c>
      <c r="AI10" s="31">
        <v>150</v>
      </c>
      <c r="AJ10" s="22">
        <v>80</v>
      </c>
      <c r="AK10" s="22">
        <v>440</v>
      </c>
      <c r="AL10" s="22">
        <v>450</v>
      </c>
      <c r="AM10" s="22">
        <f>5*AJ18</f>
        <v>500</v>
      </c>
      <c r="AN10" s="22">
        <f t="shared" si="2"/>
        <v>240</v>
      </c>
      <c r="AO10" s="22" t="str">
        <f t="shared" si="3"/>
        <v>No Cumple</v>
      </c>
      <c r="AP10" s="22" t="str">
        <f t="shared" si="4"/>
        <v>Cumple</v>
      </c>
      <c r="AQ10" s="22" t="str">
        <f t="shared" si="5"/>
        <v>No Cumple</v>
      </c>
      <c r="AR10" s="19" t="s">
        <v>238</v>
      </c>
      <c r="AS10" s="19" t="s">
        <v>238</v>
      </c>
      <c r="AT10" s="27" t="s">
        <v>238</v>
      </c>
      <c r="AU10" s="27" t="s">
        <v>238</v>
      </c>
      <c r="AV10" s="19" t="s">
        <v>238</v>
      </c>
      <c r="AW10" s="40"/>
      <c r="AX10" s="67" t="str">
        <f t="shared" si="6"/>
        <v>Alta</v>
      </c>
      <c r="AY10" s="71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</row>
    <row r="11" spans="1:82" s="34" customFormat="1" ht="27.95" customHeight="1" x14ac:dyDescent="0.25">
      <c r="A11" s="19">
        <v>10</v>
      </c>
      <c r="B11" s="19"/>
      <c r="C11" s="19" t="s">
        <v>109</v>
      </c>
      <c r="D11" s="20">
        <v>6885573</v>
      </c>
      <c r="E11" s="20">
        <v>423034</v>
      </c>
      <c r="F11" s="19" t="s">
        <v>197</v>
      </c>
      <c r="G11" s="19" t="s">
        <v>46</v>
      </c>
      <c r="H11" s="21">
        <v>2006.6</v>
      </c>
      <c r="I11" s="22" t="s">
        <v>26</v>
      </c>
      <c r="J11" s="22" t="s">
        <v>27</v>
      </c>
      <c r="K11" s="22"/>
      <c r="L11" s="22" t="s">
        <v>25</v>
      </c>
      <c r="M11" s="22" t="s">
        <v>28</v>
      </c>
      <c r="N11" s="22"/>
      <c r="O11" s="23">
        <v>15</v>
      </c>
      <c r="P11" s="19" t="s">
        <v>64</v>
      </c>
      <c r="Q11" s="24">
        <f t="shared" si="0"/>
        <v>473040</v>
      </c>
      <c r="R11" s="19">
        <v>881</v>
      </c>
      <c r="S11" s="25">
        <v>41198</v>
      </c>
      <c r="T11" s="22" t="s">
        <v>29</v>
      </c>
      <c r="U11" s="22" t="s">
        <v>33</v>
      </c>
      <c r="V11" s="36" t="s">
        <v>199</v>
      </c>
      <c r="W11" s="19">
        <v>74</v>
      </c>
      <c r="X11" s="19">
        <v>2005</v>
      </c>
      <c r="Y11" s="22" t="s">
        <v>127</v>
      </c>
      <c r="Z11" s="22" t="s">
        <v>136</v>
      </c>
      <c r="AA11" s="28" t="s">
        <v>186</v>
      </c>
      <c r="AB11" s="22" t="s">
        <v>160</v>
      </c>
      <c r="AC11" s="22"/>
      <c r="AD11" s="22" t="s">
        <v>30</v>
      </c>
      <c r="AE11" s="22" t="s">
        <v>31</v>
      </c>
      <c r="AF11" s="22" t="s">
        <v>34</v>
      </c>
      <c r="AG11" s="29">
        <v>18</v>
      </c>
      <c r="AH11" s="30">
        <v>38</v>
      </c>
      <c r="AI11" s="31">
        <v>75</v>
      </c>
      <c r="AJ11" s="32">
        <v>150</v>
      </c>
      <c r="AK11" s="22">
        <v>2700</v>
      </c>
      <c r="AL11" s="22">
        <v>2660</v>
      </c>
      <c r="AM11" s="22">
        <f t="shared" ref="AM11:AM28" si="12">5*AJ11</f>
        <v>750</v>
      </c>
      <c r="AN11" s="22">
        <f t="shared" si="2"/>
        <v>450</v>
      </c>
      <c r="AO11" s="22" t="str">
        <f t="shared" si="3"/>
        <v>Cumple</v>
      </c>
      <c r="AP11" s="22" t="str">
        <f t="shared" si="4"/>
        <v>Cumple</v>
      </c>
      <c r="AQ11" s="22" t="str">
        <f t="shared" si="5"/>
        <v>Cumple</v>
      </c>
      <c r="AR11" s="19" t="s">
        <v>238</v>
      </c>
      <c r="AS11" s="19" t="s">
        <v>238</v>
      </c>
      <c r="AT11" s="27" t="s">
        <v>238</v>
      </c>
      <c r="AU11" s="27" t="s">
        <v>238</v>
      </c>
      <c r="AV11" s="19" t="s">
        <v>238</v>
      </c>
      <c r="AW11" s="19"/>
      <c r="AX11" s="68" t="str">
        <f t="shared" si="6"/>
        <v>Cumple</v>
      </c>
      <c r="AY11" s="71"/>
      <c r="AZ11" s="22"/>
      <c r="BA11" s="22"/>
      <c r="BB11" s="22"/>
      <c r="BC11" s="22"/>
      <c r="BD11" s="22"/>
      <c r="BE11" s="22"/>
      <c r="BF11" s="22"/>
      <c r="BG11" s="22"/>
      <c r="BH11" s="22"/>
      <c r="BI11" s="22"/>
      <c r="BJ11" s="22"/>
      <c r="BK11" s="22"/>
      <c r="BL11" s="22"/>
      <c r="BM11" s="22"/>
      <c r="BN11" s="22"/>
      <c r="BO11" s="22"/>
      <c r="BP11" s="22"/>
      <c r="BQ11" s="22"/>
      <c r="BR11" s="22"/>
      <c r="BS11" s="22"/>
      <c r="BT11" s="22"/>
      <c r="BU11" s="22"/>
      <c r="BV11" s="22"/>
      <c r="BW11" s="22"/>
      <c r="BX11" s="22"/>
      <c r="BY11" s="22"/>
      <c r="BZ11" s="22"/>
      <c r="CA11" s="22"/>
      <c r="CB11" s="22"/>
      <c r="CC11" s="22"/>
      <c r="CD11" s="22"/>
    </row>
    <row r="12" spans="1:82" s="35" customFormat="1" ht="27.95" customHeight="1" x14ac:dyDescent="0.25">
      <c r="A12" s="19">
        <v>11</v>
      </c>
      <c r="B12" s="19"/>
      <c r="C12" s="19" t="s">
        <v>69</v>
      </c>
      <c r="D12" s="20">
        <v>6880420</v>
      </c>
      <c r="E12" s="20">
        <v>444121</v>
      </c>
      <c r="F12" s="19" t="s">
        <v>197</v>
      </c>
      <c r="G12" s="19" t="s">
        <v>46</v>
      </c>
      <c r="H12" s="21">
        <v>3205.5</v>
      </c>
      <c r="I12" s="22" t="s">
        <v>26</v>
      </c>
      <c r="J12" s="22" t="s">
        <v>27</v>
      </c>
      <c r="K12" s="22"/>
      <c r="L12" s="22" t="s">
        <v>25</v>
      </c>
      <c r="M12" s="22" t="s">
        <v>28</v>
      </c>
      <c r="N12" s="22"/>
      <c r="O12" s="23">
        <v>0.3</v>
      </c>
      <c r="P12" s="19" t="s">
        <v>64</v>
      </c>
      <c r="Q12" s="41">
        <v>9460.7999999999993</v>
      </c>
      <c r="R12" s="19">
        <v>446</v>
      </c>
      <c r="S12" s="25">
        <v>41759</v>
      </c>
      <c r="T12" s="22" t="s">
        <v>29</v>
      </c>
      <c r="U12" s="22" t="s">
        <v>41</v>
      </c>
      <c r="V12" s="36" t="s">
        <v>195</v>
      </c>
      <c r="W12" s="19">
        <v>73</v>
      </c>
      <c r="X12" s="19">
        <v>2005</v>
      </c>
      <c r="Y12" s="22"/>
      <c r="Z12" s="22" t="s">
        <v>136</v>
      </c>
      <c r="AA12" s="28" t="s">
        <v>150</v>
      </c>
      <c r="AB12" s="22" t="s">
        <v>172</v>
      </c>
      <c r="AC12" s="22"/>
      <c r="AD12" s="22" t="s">
        <v>42</v>
      </c>
      <c r="AE12" s="22" t="s">
        <v>103</v>
      </c>
      <c r="AF12" s="22" t="s">
        <v>105</v>
      </c>
      <c r="AG12" s="29">
        <v>1.5</v>
      </c>
      <c r="AH12" s="30">
        <v>43.5</v>
      </c>
      <c r="AI12" s="31">
        <v>50</v>
      </c>
      <c r="AJ12" s="32">
        <v>25</v>
      </c>
      <c r="AK12" s="22">
        <v>150</v>
      </c>
      <c r="AL12" s="22">
        <v>150</v>
      </c>
      <c r="AM12" s="22">
        <f t="shared" si="12"/>
        <v>125</v>
      </c>
      <c r="AN12" s="22">
        <f t="shared" si="2"/>
        <v>75</v>
      </c>
      <c r="AO12" s="22" t="str">
        <f t="shared" si="3"/>
        <v>Cumple</v>
      </c>
      <c r="AP12" s="22" t="str">
        <f t="shared" si="4"/>
        <v>Cumple</v>
      </c>
      <c r="AQ12" s="22" t="str">
        <f t="shared" si="5"/>
        <v>Cumple</v>
      </c>
      <c r="AR12" s="19" t="s">
        <v>240</v>
      </c>
      <c r="AS12" s="19" t="s">
        <v>240</v>
      </c>
      <c r="AT12" s="27" t="s">
        <v>238</v>
      </c>
      <c r="AU12" s="27" t="s">
        <v>238</v>
      </c>
      <c r="AV12" s="19" t="s">
        <v>238</v>
      </c>
      <c r="AW12" s="40"/>
      <c r="AX12" s="67" t="str">
        <f t="shared" si="6"/>
        <v>Alta</v>
      </c>
      <c r="AY12" s="71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  <c r="BM12" s="22"/>
      <c r="BN12" s="22"/>
      <c r="BO12" s="22"/>
      <c r="BP12" s="22"/>
      <c r="BQ12" s="22"/>
      <c r="BR12" s="74"/>
      <c r="BS12" s="74"/>
      <c r="BT12" s="74"/>
      <c r="BU12" s="74"/>
      <c r="BV12" s="74"/>
      <c r="BW12" s="74"/>
      <c r="BX12" s="74"/>
      <c r="BY12" s="74"/>
      <c r="BZ12" s="74"/>
      <c r="CA12" s="74"/>
      <c r="CB12" s="74"/>
      <c r="CC12" s="74"/>
      <c r="CD12" s="74"/>
    </row>
    <row r="13" spans="1:82" s="35" customFormat="1" ht="27.95" customHeight="1" x14ac:dyDescent="0.25">
      <c r="A13" s="19">
        <v>12</v>
      </c>
      <c r="B13" s="19"/>
      <c r="C13" s="19" t="s">
        <v>68</v>
      </c>
      <c r="D13" s="20">
        <v>6880431</v>
      </c>
      <c r="E13" s="20">
        <v>444158</v>
      </c>
      <c r="F13" s="19" t="s">
        <v>197</v>
      </c>
      <c r="G13" s="19" t="s">
        <v>46</v>
      </c>
      <c r="H13" s="21">
        <v>3211.6</v>
      </c>
      <c r="I13" s="22" t="s">
        <v>26</v>
      </c>
      <c r="J13" s="22" t="s">
        <v>27</v>
      </c>
      <c r="K13" s="22"/>
      <c r="L13" s="22" t="s">
        <v>25</v>
      </c>
      <c r="M13" s="22" t="s">
        <v>28</v>
      </c>
      <c r="N13" s="22"/>
      <c r="O13" s="23">
        <v>0.5</v>
      </c>
      <c r="P13" s="19" t="s">
        <v>64</v>
      </c>
      <c r="Q13" s="41">
        <v>15768</v>
      </c>
      <c r="R13" s="19">
        <v>446</v>
      </c>
      <c r="S13" s="25">
        <v>41759</v>
      </c>
      <c r="T13" s="22" t="s">
        <v>29</v>
      </c>
      <c r="U13" s="22" t="s">
        <v>41</v>
      </c>
      <c r="V13" s="36" t="s">
        <v>195</v>
      </c>
      <c r="W13" s="19">
        <v>73</v>
      </c>
      <c r="X13" s="19">
        <v>2005</v>
      </c>
      <c r="Y13" s="22"/>
      <c r="Z13" s="22" t="s">
        <v>136</v>
      </c>
      <c r="AA13" s="28" t="s">
        <v>150</v>
      </c>
      <c r="AB13" s="22" t="s">
        <v>171</v>
      </c>
      <c r="AC13" s="22"/>
      <c r="AD13" s="22" t="s">
        <v>42</v>
      </c>
      <c r="AE13" s="22" t="s">
        <v>103</v>
      </c>
      <c r="AF13" s="22" t="s">
        <v>104</v>
      </c>
      <c r="AG13" s="29">
        <v>1.1200000000000001</v>
      </c>
      <c r="AH13" s="30">
        <v>48</v>
      </c>
      <c r="AI13" s="31">
        <v>50</v>
      </c>
      <c r="AJ13" s="32">
        <v>25</v>
      </c>
      <c r="AK13" s="22">
        <v>190</v>
      </c>
      <c r="AL13" s="22">
        <v>170</v>
      </c>
      <c r="AM13" s="22">
        <f t="shared" si="12"/>
        <v>125</v>
      </c>
      <c r="AN13" s="22">
        <f t="shared" si="2"/>
        <v>75</v>
      </c>
      <c r="AO13" s="22" t="str">
        <f t="shared" si="3"/>
        <v>Cumple</v>
      </c>
      <c r="AP13" s="22" t="str">
        <f t="shared" si="4"/>
        <v>Cumple</v>
      </c>
      <c r="AQ13" s="22" t="str">
        <f t="shared" si="5"/>
        <v>Cumple</v>
      </c>
      <c r="AR13" s="19" t="s">
        <v>240</v>
      </c>
      <c r="AS13" s="19" t="s">
        <v>240</v>
      </c>
      <c r="AT13" s="27" t="s">
        <v>238</v>
      </c>
      <c r="AU13" s="27" t="s">
        <v>238</v>
      </c>
      <c r="AV13" s="19" t="s">
        <v>238</v>
      </c>
      <c r="AW13" s="40"/>
      <c r="AX13" s="67" t="str">
        <f t="shared" si="6"/>
        <v>Alta</v>
      </c>
      <c r="AY13" s="71"/>
      <c r="AZ13" s="22"/>
      <c r="BA13" s="22"/>
      <c r="BB13" s="22"/>
      <c r="BC13" s="22"/>
      <c r="BD13" s="22"/>
      <c r="BE13" s="22"/>
      <c r="BF13" s="22"/>
      <c r="BG13" s="22"/>
      <c r="BH13" s="22"/>
      <c r="BI13" s="22"/>
      <c r="BJ13" s="22"/>
      <c r="BK13" s="22"/>
      <c r="BL13" s="22"/>
      <c r="BM13" s="22"/>
      <c r="BN13" s="22"/>
      <c r="BO13" s="22"/>
      <c r="BP13" s="22"/>
      <c r="BQ13" s="22"/>
      <c r="BR13" s="74"/>
      <c r="BS13" s="74"/>
      <c r="BT13" s="74"/>
      <c r="BU13" s="74"/>
      <c r="BV13" s="74"/>
      <c r="BW13" s="74"/>
      <c r="BX13" s="74"/>
      <c r="BY13" s="74"/>
      <c r="BZ13" s="74"/>
      <c r="CA13" s="74"/>
      <c r="CB13" s="74"/>
      <c r="CC13" s="74"/>
      <c r="CD13" s="74"/>
    </row>
    <row r="14" spans="1:82" s="35" customFormat="1" ht="27.95" customHeight="1" x14ac:dyDescent="0.25">
      <c r="A14" s="19">
        <v>13</v>
      </c>
      <c r="B14" s="19"/>
      <c r="C14" s="19" t="s">
        <v>67</v>
      </c>
      <c r="D14" s="20">
        <v>6880449</v>
      </c>
      <c r="E14" s="20">
        <v>444175</v>
      </c>
      <c r="F14" s="19" t="s">
        <v>197</v>
      </c>
      <c r="G14" s="19" t="s">
        <v>46</v>
      </c>
      <c r="H14" s="21">
        <v>3195.5</v>
      </c>
      <c r="I14" s="22" t="s">
        <v>26</v>
      </c>
      <c r="J14" s="22" t="s">
        <v>27</v>
      </c>
      <c r="K14" s="22"/>
      <c r="L14" s="22" t="s">
        <v>25</v>
      </c>
      <c r="M14" s="22" t="s">
        <v>28</v>
      </c>
      <c r="N14" s="22"/>
      <c r="O14" s="23">
        <v>0.7</v>
      </c>
      <c r="P14" s="19" t="s">
        <v>64</v>
      </c>
      <c r="Q14" s="41">
        <v>22075.199999999997</v>
      </c>
      <c r="R14" s="19">
        <v>446</v>
      </c>
      <c r="S14" s="25">
        <v>41759</v>
      </c>
      <c r="T14" s="22" t="s">
        <v>29</v>
      </c>
      <c r="U14" s="22" t="s">
        <v>41</v>
      </c>
      <c r="V14" s="36" t="s">
        <v>195</v>
      </c>
      <c r="W14" s="19">
        <v>73</v>
      </c>
      <c r="X14" s="19">
        <v>2005</v>
      </c>
      <c r="Y14" s="22"/>
      <c r="Z14" s="22" t="s">
        <v>136</v>
      </c>
      <c r="AA14" s="28" t="s">
        <v>150</v>
      </c>
      <c r="AB14" s="22" t="s">
        <v>170</v>
      </c>
      <c r="AC14" s="22"/>
      <c r="AD14" s="22" t="s">
        <v>42</v>
      </c>
      <c r="AE14" s="22" t="s">
        <v>103</v>
      </c>
      <c r="AF14" s="22" t="s">
        <v>105</v>
      </c>
      <c r="AG14" s="29">
        <v>1.5</v>
      </c>
      <c r="AH14" s="30">
        <v>49</v>
      </c>
      <c r="AI14" s="31">
        <v>50</v>
      </c>
      <c r="AJ14" s="32">
        <v>25</v>
      </c>
      <c r="AK14" s="22">
        <v>180</v>
      </c>
      <c r="AL14" s="22">
        <v>170</v>
      </c>
      <c r="AM14" s="22">
        <f t="shared" si="12"/>
        <v>125</v>
      </c>
      <c r="AN14" s="22">
        <f t="shared" si="2"/>
        <v>75</v>
      </c>
      <c r="AO14" s="22" t="str">
        <f t="shared" si="3"/>
        <v>Cumple</v>
      </c>
      <c r="AP14" s="22" t="str">
        <f t="shared" si="4"/>
        <v>Cumple</v>
      </c>
      <c r="AQ14" s="22" t="str">
        <f t="shared" si="5"/>
        <v>Cumple</v>
      </c>
      <c r="AR14" s="19" t="s">
        <v>240</v>
      </c>
      <c r="AS14" s="19" t="s">
        <v>240</v>
      </c>
      <c r="AT14" s="27" t="s">
        <v>238</v>
      </c>
      <c r="AU14" s="27" t="s">
        <v>238</v>
      </c>
      <c r="AV14" s="19" t="s">
        <v>238</v>
      </c>
      <c r="AW14" s="40"/>
      <c r="AX14" s="67" t="str">
        <f t="shared" si="6"/>
        <v>Alta</v>
      </c>
      <c r="AY14" s="71"/>
      <c r="AZ14" s="22"/>
      <c r="BA14" s="22"/>
      <c r="BB14" s="22"/>
      <c r="BC14" s="22"/>
      <c r="BD14" s="22"/>
      <c r="BE14" s="22"/>
      <c r="BF14" s="22"/>
      <c r="BG14" s="22"/>
      <c r="BH14" s="22"/>
      <c r="BI14" s="22"/>
      <c r="BJ14" s="22"/>
      <c r="BK14" s="22"/>
      <c r="BL14" s="22"/>
      <c r="BM14" s="22"/>
      <c r="BN14" s="22"/>
      <c r="BO14" s="22"/>
      <c r="BP14" s="22"/>
      <c r="BQ14" s="22"/>
      <c r="BR14" s="74"/>
      <c r="BS14" s="74"/>
      <c r="BT14" s="74"/>
      <c r="BU14" s="74"/>
      <c r="BV14" s="74"/>
      <c r="BW14" s="74"/>
      <c r="BX14" s="74"/>
      <c r="BY14" s="74"/>
      <c r="BZ14" s="74"/>
      <c r="CA14" s="74"/>
      <c r="CB14" s="74"/>
      <c r="CC14" s="74"/>
      <c r="CD14" s="74"/>
    </row>
    <row r="15" spans="1:82" s="42" customFormat="1" ht="27.95" customHeight="1" x14ac:dyDescent="0.25">
      <c r="A15" s="19">
        <v>14</v>
      </c>
      <c r="B15" s="19"/>
      <c r="C15" s="19" t="s">
        <v>70</v>
      </c>
      <c r="D15" s="20">
        <v>6880361</v>
      </c>
      <c r="E15" s="20">
        <v>444137</v>
      </c>
      <c r="F15" s="19" t="s">
        <v>197</v>
      </c>
      <c r="G15" s="19" t="s">
        <v>46</v>
      </c>
      <c r="H15" s="21">
        <v>3183</v>
      </c>
      <c r="I15" s="22" t="s">
        <v>26</v>
      </c>
      <c r="J15" s="22" t="s">
        <v>27</v>
      </c>
      <c r="K15" s="22"/>
      <c r="L15" s="22" t="s">
        <v>25</v>
      </c>
      <c r="M15" s="22" t="s">
        <v>28</v>
      </c>
      <c r="N15" s="22"/>
      <c r="O15" s="23">
        <v>1</v>
      </c>
      <c r="P15" s="19" t="s">
        <v>64</v>
      </c>
      <c r="Q15" s="41">
        <v>31536</v>
      </c>
      <c r="R15" s="19">
        <v>446</v>
      </c>
      <c r="S15" s="25">
        <v>41759</v>
      </c>
      <c r="T15" s="22" t="s">
        <v>29</v>
      </c>
      <c r="U15" s="22" t="s">
        <v>41</v>
      </c>
      <c r="V15" s="36" t="s">
        <v>195</v>
      </c>
      <c r="W15" s="19">
        <v>73</v>
      </c>
      <c r="X15" s="19">
        <v>2005</v>
      </c>
      <c r="Y15" s="22"/>
      <c r="Z15" s="22" t="s">
        <v>136</v>
      </c>
      <c r="AA15" s="28" t="s">
        <v>150</v>
      </c>
      <c r="AB15" s="22" t="s">
        <v>173</v>
      </c>
      <c r="AC15" s="22"/>
      <c r="AD15" s="22" t="s">
        <v>42</v>
      </c>
      <c r="AE15" s="22" t="s">
        <v>103</v>
      </c>
      <c r="AF15" s="22" t="s">
        <v>106</v>
      </c>
      <c r="AG15" s="29">
        <v>2.2400000000000002</v>
      </c>
      <c r="AH15" s="30">
        <v>43.6</v>
      </c>
      <c r="AI15" s="31">
        <v>50</v>
      </c>
      <c r="AJ15" s="32">
        <v>25</v>
      </c>
      <c r="AK15" s="22">
        <v>190</v>
      </c>
      <c r="AL15" s="22">
        <v>185</v>
      </c>
      <c r="AM15" s="22">
        <f t="shared" si="12"/>
        <v>125</v>
      </c>
      <c r="AN15" s="22">
        <f t="shared" si="2"/>
        <v>75</v>
      </c>
      <c r="AO15" s="22" t="str">
        <f t="shared" si="3"/>
        <v>Cumple</v>
      </c>
      <c r="AP15" s="22" t="str">
        <f t="shared" si="4"/>
        <v>Cumple</v>
      </c>
      <c r="AQ15" s="22" t="str">
        <f t="shared" si="5"/>
        <v>Cumple</v>
      </c>
      <c r="AR15" s="19" t="s">
        <v>240</v>
      </c>
      <c r="AS15" s="19" t="s">
        <v>238</v>
      </c>
      <c r="AT15" s="27" t="s">
        <v>238</v>
      </c>
      <c r="AU15" s="27" t="s">
        <v>238</v>
      </c>
      <c r="AV15" s="19" t="s">
        <v>238</v>
      </c>
      <c r="AW15" s="40"/>
      <c r="AX15" s="67" t="str">
        <f t="shared" si="6"/>
        <v>Alta</v>
      </c>
      <c r="AY15" s="71"/>
      <c r="AZ15" s="22"/>
      <c r="BA15" s="22"/>
      <c r="BB15" s="22"/>
      <c r="BC15" s="22"/>
      <c r="BD15" s="22"/>
      <c r="BE15" s="22"/>
      <c r="BF15" s="22"/>
      <c r="BG15" s="22"/>
      <c r="BH15" s="22"/>
      <c r="BI15" s="22"/>
      <c r="BJ15" s="22"/>
      <c r="BK15" s="22"/>
      <c r="BL15" s="22"/>
      <c r="BM15" s="22"/>
      <c r="BN15" s="22"/>
      <c r="BO15" s="22"/>
      <c r="BP15" s="22"/>
      <c r="BQ15" s="22"/>
      <c r="BR15" s="38"/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</row>
    <row r="16" spans="1:82" s="42" customFormat="1" ht="27.95" customHeight="1" x14ac:dyDescent="0.25">
      <c r="A16" s="19">
        <v>15</v>
      </c>
      <c r="B16" s="19"/>
      <c r="C16" s="19" t="s">
        <v>71</v>
      </c>
      <c r="D16" s="20">
        <v>6880355</v>
      </c>
      <c r="E16" s="20">
        <v>444806</v>
      </c>
      <c r="F16" s="19" t="s">
        <v>197</v>
      </c>
      <c r="G16" s="19" t="s">
        <v>46</v>
      </c>
      <c r="H16" s="21">
        <v>3168.6</v>
      </c>
      <c r="I16" s="22" t="s">
        <v>26</v>
      </c>
      <c r="J16" s="22" t="s">
        <v>27</v>
      </c>
      <c r="K16" s="22"/>
      <c r="L16" s="22" t="s">
        <v>25</v>
      </c>
      <c r="M16" s="22" t="s">
        <v>28</v>
      </c>
      <c r="N16" s="22"/>
      <c r="O16" s="23">
        <v>3.5</v>
      </c>
      <c r="P16" s="19" t="s">
        <v>64</v>
      </c>
      <c r="Q16" s="41">
        <v>110376</v>
      </c>
      <c r="R16" s="19">
        <v>446</v>
      </c>
      <c r="S16" s="25">
        <v>41759</v>
      </c>
      <c r="T16" s="22" t="s">
        <v>29</v>
      </c>
      <c r="U16" s="22" t="s">
        <v>41</v>
      </c>
      <c r="V16" s="36" t="s">
        <v>195</v>
      </c>
      <c r="W16" s="19">
        <v>73</v>
      </c>
      <c r="X16" s="19">
        <v>2005</v>
      </c>
      <c r="Y16" s="22"/>
      <c r="Z16" s="22" t="s">
        <v>136</v>
      </c>
      <c r="AA16" s="28" t="s">
        <v>249</v>
      </c>
      <c r="AB16" s="22" t="s">
        <v>174</v>
      </c>
      <c r="AC16" s="22"/>
      <c r="AD16" s="22" t="s">
        <v>42</v>
      </c>
      <c r="AE16" s="22" t="s">
        <v>31</v>
      </c>
      <c r="AF16" s="22" t="s">
        <v>72</v>
      </c>
      <c r="AG16" s="29">
        <v>5.6</v>
      </c>
      <c r="AH16" s="30">
        <v>43.1</v>
      </c>
      <c r="AI16" s="31">
        <v>50</v>
      </c>
      <c r="AJ16" s="32">
        <v>25</v>
      </c>
      <c r="AK16" s="22">
        <v>400</v>
      </c>
      <c r="AL16" s="22">
        <v>400</v>
      </c>
      <c r="AM16" s="22">
        <f t="shared" si="12"/>
        <v>125</v>
      </c>
      <c r="AN16" s="22">
        <f t="shared" si="2"/>
        <v>75</v>
      </c>
      <c r="AO16" s="22" t="str">
        <f t="shared" si="3"/>
        <v>Cumple</v>
      </c>
      <c r="AP16" s="22" t="str">
        <f t="shared" si="4"/>
        <v>Cumple</v>
      </c>
      <c r="AQ16" s="22" t="str">
        <f t="shared" si="5"/>
        <v>Cumple</v>
      </c>
      <c r="AR16" s="19" t="s">
        <v>240</v>
      </c>
      <c r="AS16" s="19" t="s">
        <v>240</v>
      </c>
      <c r="AT16" s="27" t="s">
        <v>238</v>
      </c>
      <c r="AU16" s="27" t="s">
        <v>238</v>
      </c>
      <c r="AV16" s="19" t="s">
        <v>238</v>
      </c>
      <c r="AW16" s="40"/>
      <c r="AX16" s="67" t="str">
        <f t="shared" si="6"/>
        <v>Alta</v>
      </c>
      <c r="AY16" s="71"/>
      <c r="AZ16" s="22"/>
      <c r="BA16" s="22"/>
      <c r="BB16" s="22"/>
      <c r="BC16" s="22"/>
      <c r="BD16" s="22"/>
      <c r="BE16" s="22"/>
      <c r="BF16" s="22"/>
      <c r="BG16" s="22"/>
      <c r="BH16" s="22"/>
      <c r="BI16" s="22"/>
      <c r="BJ16" s="22"/>
      <c r="BK16" s="22"/>
      <c r="BL16" s="22"/>
      <c r="BM16" s="22"/>
      <c r="BN16" s="22"/>
      <c r="BO16" s="22"/>
      <c r="BP16" s="22"/>
      <c r="BQ16" s="22"/>
      <c r="BR16" s="38"/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</row>
    <row r="17" spans="1:82" s="42" customFormat="1" ht="27.95" customHeight="1" x14ac:dyDescent="0.25">
      <c r="A17" s="19">
        <v>16</v>
      </c>
      <c r="B17" s="19"/>
      <c r="C17" s="19" t="s">
        <v>65</v>
      </c>
      <c r="D17" s="20">
        <v>6887156</v>
      </c>
      <c r="E17" s="20">
        <v>436900</v>
      </c>
      <c r="F17" s="19" t="s">
        <v>197</v>
      </c>
      <c r="G17" s="19" t="s">
        <v>46</v>
      </c>
      <c r="H17" s="21">
        <v>2624.3</v>
      </c>
      <c r="I17" s="22" t="s">
        <v>26</v>
      </c>
      <c r="J17" s="22" t="s">
        <v>27</v>
      </c>
      <c r="K17" s="22"/>
      <c r="L17" s="22" t="s">
        <v>25</v>
      </c>
      <c r="M17" s="22" t="s">
        <v>28</v>
      </c>
      <c r="N17" s="22"/>
      <c r="O17" s="23">
        <v>6</v>
      </c>
      <c r="P17" s="19" t="s">
        <v>64</v>
      </c>
      <c r="Q17" s="41">
        <v>189216</v>
      </c>
      <c r="R17" s="19">
        <v>444</v>
      </c>
      <c r="S17" s="25">
        <v>41759</v>
      </c>
      <c r="T17" s="22" t="s">
        <v>29</v>
      </c>
      <c r="U17" s="22" t="s">
        <v>41</v>
      </c>
      <c r="V17" s="36">
        <v>121</v>
      </c>
      <c r="W17" s="19">
        <v>76</v>
      </c>
      <c r="X17" s="19">
        <v>2005</v>
      </c>
      <c r="Y17" s="22"/>
      <c r="Z17" s="22" t="s">
        <v>136</v>
      </c>
      <c r="AA17" s="28" t="s">
        <v>148</v>
      </c>
      <c r="AB17" s="22" t="s">
        <v>168</v>
      </c>
      <c r="AC17" s="22"/>
      <c r="AD17" s="22" t="s">
        <v>42</v>
      </c>
      <c r="AE17" s="22" t="s">
        <v>110</v>
      </c>
      <c r="AF17" s="22" t="s">
        <v>111</v>
      </c>
      <c r="AG17" s="29" t="s">
        <v>80</v>
      </c>
      <c r="AH17" s="30">
        <v>61.65</v>
      </c>
      <c r="AI17" s="19"/>
      <c r="AJ17" s="32">
        <v>80</v>
      </c>
      <c r="AK17" s="22">
        <v>600</v>
      </c>
      <c r="AL17" s="22">
        <v>560</v>
      </c>
      <c r="AM17" s="22">
        <f t="shared" si="12"/>
        <v>400</v>
      </c>
      <c r="AN17" s="22">
        <f t="shared" si="2"/>
        <v>240</v>
      </c>
      <c r="AO17" s="22" t="str">
        <f t="shared" si="3"/>
        <v>Cumple</v>
      </c>
      <c r="AP17" s="22" t="str">
        <f t="shared" si="4"/>
        <v>Cumple</v>
      </c>
      <c r="AQ17" s="22" t="str">
        <f t="shared" si="5"/>
        <v>Cumple</v>
      </c>
      <c r="AR17" s="19" t="s">
        <v>240</v>
      </c>
      <c r="AS17" s="19" t="s">
        <v>240</v>
      </c>
      <c r="AT17" s="27" t="s">
        <v>238</v>
      </c>
      <c r="AU17" s="27" t="s">
        <v>238</v>
      </c>
      <c r="AV17" s="19" t="s">
        <v>238</v>
      </c>
      <c r="AW17" s="40"/>
      <c r="AX17" s="67" t="str">
        <f t="shared" si="6"/>
        <v>Alta</v>
      </c>
      <c r="AY17" s="71"/>
      <c r="AZ17" s="22"/>
      <c r="BA17" s="22"/>
      <c r="BB17" s="22"/>
      <c r="BC17" s="22"/>
      <c r="BD17" s="22"/>
      <c r="BE17" s="22"/>
      <c r="BF17" s="22"/>
      <c r="BG17" s="22"/>
      <c r="BH17" s="22"/>
      <c r="BI17" s="22"/>
      <c r="BJ17" s="22"/>
      <c r="BK17" s="22"/>
      <c r="BL17" s="22"/>
      <c r="BM17" s="22"/>
      <c r="BN17" s="22"/>
      <c r="BO17" s="22"/>
      <c r="BP17" s="22"/>
      <c r="BQ17" s="22"/>
      <c r="BR17" s="38"/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</row>
    <row r="18" spans="1:82" s="42" customFormat="1" ht="27.95" customHeight="1" x14ac:dyDescent="0.25">
      <c r="A18" s="19">
        <v>17</v>
      </c>
      <c r="B18" s="19"/>
      <c r="C18" s="19" t="s">
        <v>66</v>
      </c>
      <c r="D18" s="20">
        <v>6887122</v>
      </c>
      <c r="E18" s="20">
        <v>436941</v>
      </c>
      <c r="F18" s="19" t="s">
        <v>197</v>
      </c>
      <c r="G18" s="19" t="s">
        <v>46</v>
      </c>
      <c r="H18" s="21">
        <v>2628.4</v>
      </c>
      <c r="I18" s="22" t="s">
        <v>26</v>
      </c>
      <c r="J18" s="22" t="s">
        <v>27</v>
      </c>
      <c r="K18" s="22"/>
      <c r="L18" s="22" t="s">
        <v>25</v>
      </c>
      <c r="M18" s="22" t="s">
        <v>28</v>
      </c>
      <c r="N18" s="22"/>
      <c r="O18" s="23">
        <v>1</v>
      </c>
      <c r="P18" s="19" t="s">
        <v>64</v>
      </c>
      <c r="Q18" s="41">
        <v>31536.000000000004</v>
      </c>
      <c r="R18" s="19">
        <v>444</v>
      </c>
      <c r="S18" s="25">
        <v>41759</v>
      </c>
      <c r="T18" s="22" t="s">
        <v>29</v>
      </c>
      <c r="U18" s="22" t="s">
        <v>41</v>
      </c>
      <c r="V18" s="36">
        <v>121</v>
      </c>
      <c r="W18" s="19">
        <v>76</v>
      </c>
      <c r="X18" s="19">
        <v>2005</v>
      </c>
      <c r="Y18" s="22"/>
      <c r="Z18" s="22" t="s">
        <v>136</v>
      </c>
      <c r="AA18" s="28" t="s">
        <v>149</v>
      </c>
      <c r="AB18" s="22" t="s">
        <v>169</v>
      </c>
      <c r="AC18" s="22"/>
      <c r="AD18" s="22" t="s">
        <v>42</v>
      </c>
      <c r="AE18" s="22" t="s">
        <v>81</v>
      </c>
      <c r="AF18" s="22" t="s">
        <v>82</v>
      </c>
      <c r="AG18" s="29" t="s">
        <v>83</v>
      </c>
      <c r="AH18" s="30">
        <v>69.17</v>
      </c>
      <c r="AI18" s="19"/>
      <c r="AJ18" s="32">
        <v>100</v>
      </c>
      <c r="AK18" s="22">
        <v>715</v>
      </c>
      <c r="AL18" s="22">
        <v>410</v>
      </c>
      <c r="AM18" s="22">
        <f t="shared" si="12"/>
        <v>500</v>
      </c>
      <c r="AN18" s="22">
        <f t="shared" si="2"/>
        <v>300</v>
      </c>
      <c r="AO18" s="22" t="str">
        <f t="shared" si="3"/>
        <v>Cumple</v>
      </c>
      <c r="AP18" s="22" t="str">
        <f t="shared" si="4"/>
        <v>Cumple</v>
      </c>
      <c r="AQ18" s="22" t="str">
        <f t="shared" si="5"/>
        <v>Cumple</v>
      </c>
      <c r="AR18" s="19" t="s">
        <v>240</v>
      </c>
      <c r="AS18" s="19" t="s">
        <v>238</v>
      </c>
      <c r="AT18" s="27" t="s">
        <v>238</v>
      </c>
      <c r="AU18" s="27" t="s">
        <v>238</v>
      </c>
      <c r="AV18" s="19" t="s">
        <v>238</v>
      </c>
      <c r="AW18" s="40"/>
      <c r="AX18" s="67" t="str">
        <f t="shared" si="6"/>
        <v>Alta</v>
      </c>
      <c r="AY18" s="71"/>
      <c r="AZ18" s="22"/>
      <c r="BA18" s="22"/>
      <c r="BB18" s="22"/>
      <c r="BC18" s="22"/>
      <c r="BD18" s="22"/>
      <c r="BE18" s="22"/>
      <c r="BF18" s="22"/>
      <c r="BG18" s="22"/>
      <c r="BH18" s="22"/>
      <c r="BI18" s="22"/>
      <c r="BJ18" s="22"/>
      <c r="BK18" s="22"/>
      <c r="BL18" s="22"/>
      <c r="BM18" s="22"/>
      <c r="BN18" s="22"/>
      <c r="BO18" s="22"/>
      <c r="BP18" s="22"/>
      <c r="BQ18" s="22"/>
      <c r="BR18" s="38"/>
      <c r="BS18" s="38"/>
      <c r="BT18" s="38"/>
      <c r="BU18" s="38"/>
      <c r="BV18" s="38"/>
      <c r="BW18" s="38"/>
      <c r="BX18" s="38"/>
      <c r="BY18" s="38"/>
      <c r="BZ18" s="38"/>
      <c r="CA18" s="38"/>
      <c r="CB18" s="38"/>
      <c r="CC18" s="38"/>
      <c r="CD18" s="38"/>
    </row>
    <row r="19" spans="1:82" s="34" customFormat="1" ht="27.95" customHeight="1" x14ac:dyDescent="0.25">
      <c r="A19" s="19">
        <v>18</v>
      </c>
      <c r="B19" s="19"/>
      <c r="C19" s="19" t="s">
        <v>63</v>
      </c>
      <c r="D19" s="20">
        <v>68871154</v>
      </c>
      <c r="E19" s="20">
        <v>436856</v>
      </c>
      <c r="F19" s="19" t="s">
        <v>197</v>
      </c>
      <c r="G19" s="19" t="s">
        <v>46</v>
      </c>
      <c r="H19" s="21">
        <v>2624.3</v>
      </c>
      <c r="I19" s="22" t="s">
        <v>26</v>
      </c>
      <c r="J19" s="22" t="s">
        <v>27</v>
      </c>
      <c r="K19" s="22"/>
      <c r="L19" s="22" t="s">
        <v>25</v>
      </c>
      <c r="M19" s="22" t="s">
        <v>28</v>
      </c>
      <c r="N19" s="22"/>
      <c r="O19" s="23">
        <v>6</v>
      </c>
      <c r="P19" s="19" t="s">
        <v>64</v>
      </c>
      <c r="Q19" s="41">
        <v>189216</v>
      </c>
      <c r="R19" s="19">
        <v>444</v>
      </c>
      <c r="S19" s="25">
        <v>41759</v>
      </c>
      <c r="T19" s="22" t="s">
        <v>29</v>
      </c>
      <c r="U19" s="22" t="s">
        <v>41</v>
      </c>
      <c r="V19" s="36">
        <v>121</v>
      </c>
      <c r="W19" s="19">
        <v>76</v>
      </c>
      <c r="X19" s="19">
        <v>2005</v>
      </c>
      <c r="Y19" s="22"/>
      <c r="Z19" s="22" t="s">
        <v>136</v>
      </c>
      <c r="AA19" s="28" t="s">
        <v>148</v>
      </c>
      <c r="AB19" s="22" t="s">
        <v>167</v>
      </c>
      <c r="AC19" s="22"/>
      <c r="AD19" s="22" t="s">
        <v>42</v>
      </c>
      <c r="AE19" s="22" t="s">
        <v>75</v>
      </c>
      <c r="AF19" s="22" t="s">
        <v>76</v>
      </c>
      <c r="AG19" s="29" t="s">
        <v>77</v>
      </c>
      <c r="AH19" s="30">
        <v>48</v>
      </c>
      <c r="AI19" s="19"/>
      <c r="AJ19" s="32">
        <v>80</v>
      </c>
      <c r="AK19" s="22">
        <v>400</v>
      </c>
      <c r="AL19" s="22">
        <v>240</v>
      </c>
      <c r="AM19" s="22">
        <f t="shared" si="12"/>
        <v>400</v>
      </c>
      <c r="AN19" s="22">
        <f t="shared" si="2"/>
        <v>240</v>
      </c>
      <c r="AO19" s="22" t="str">
        <f t="shared" si="3"/>
        <v>Cumple</v>
      </c>
      <c r="AP19" s="22" t="str">
        <f t="shared" si="4"/>
        <v>Cumple</v>
      </c>
      <c r="AQ19" s="22" t="str">
        <f t="shared" si="5"/>
        <v>Cumple</v>
      </c>
      <c r="AR19" s="19" t="s">
        <v>240</v>
      </c>
      <c r="AS19" s="19" t="s">
        <v>238</v>
      </c>
      <c r="AT19" s="27" t="s">
        <v>238</v>
      </c>
      <c r="AU19" s="27" t="s">
        <v>238</v>
      </c>
      <c r="AV19" s="19" t="s">
        <v>238</v>
      </c>
      <c r="AW19" s="40"/>
      <c r="AX19" s="67" t="str">
        <f t="shared" si="6"/>
        <v>Alta</v>
      </c>
      <c r="AY19" s="71"/>
      <c r="AZ19" s="22"/>
      <c r="BA19" s="22"/>
      <c r="BB19" s="22"/>
      <c r="BC19" s="22"/>
      <c r="BD19" s="22"/>
      <c r="BE19" s="22"/>
      <c r="BF19" s="22"/>
      <c r="BG19" s="22"/>
      <c r="BH19" s="22"/>
      <c r="BI19" s="22"/>
      <c r="BJ19" s="22"/>
      <c r="BK19" s="22"/>
      <c r="BL19" s="22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2"/>
      <c r="BY19" s="22"/>
      <c r="BZ19" s="22"/>
      <c r="CA19" s="22"/>
      <c r="CB19" s="22"/>
      <c r="CC19" s="22"/>
      <c r="CD19" s="22"/>
    </row>
    <row r="20" spans="1:82" s="35" customFormat="1" ht="27.95" customHeight="1" x14ac:dyDescent="0.25">
      <c r="A20" s="19">
        <v>19</v>
      </c>
      <c r="B20" s="19"/>
      <c r="C20" s="19" t="s">
        <v>61</v>
      </c>
      <c r="D20" s="20">
        <v>6887098</v>
      </c>
      <c r="E20" s="20">
        <v>436872</v>
      </c>
      <c r="F20" s="19" t="s">
        <v>197</v>
      </c>
      <c r="G20" s="19" t="s">
        <v>46</v>
      </c>
      <c r="H20" s="21">
        <v>2622.8</v>
      </c>
      <c r="I20" s="22" t="s">
        <v>26</v>
      </c>
      <c r="J20" s="22" t="s">
        <v>27</v>
      </c>
      <c r="K20" s="22"/>
      <c r="L20" s="22" t="s">
        <v>25</v>
      </c>
      <c r="M20" s="22" t="s">
        <v>28</v>
      </c>
      <c r="N20" s="22"/>
      <c r="O20" s="23">
        <v>2</v>
      </c>
      <c r="P20" s="19" t="s">
        <v>64</v>
      </c>
      <c r="Q20" s="41">
        <f t="shared" ref="Q20:Q38" si="13">O20*3.6*24*365</f>
        <v>63072.000000000007</v>
      </c>
      <c r="R20" s="19">
        <v>444</v>
      </c>
      <c r="S20" s="25">
        <v>41759</v>
      </c>
      <c r="T20" s="22" t="s">
        <v>29</v>
      </c>
      <c r="U20" s="22" t="s">
        <v>41</v>
      </c>
      <c r="V20" s="36">
        <v>121</v>
      </c>
      <c r="W20" s="19">
        <v>76</v>
      </c>
      <c r="X20" s="19">
        <v>2005</v>
      </c>
      <c r="Y20" s="22"/>
      <c r="Z20" s="22" t="s">
        <v>136</v>
      </c>
      <c r="AA20" s="28" t="s">
        <v>150</v>
      </c>
      <c r="AB20" s="22" t="s">
        <v>165</v>
      </c>
      <c r="AC20" s="22"/>
      <c r="AD20" s="22" t="s">
        <v>42</v>
      </c>
      <c r="AE20" s="22" t="s">
        <v>75</v>
      </c>
      <c r="AF20" s="22" t="s">
        <v>76</v>
      </c>
      <c r="AG20" s="29" t="s">
        <v>77</v>
      </c>
      <c r="AH20" s="30">
        <v>47.5</v>
      </c>
      <c r="AI20" s="19"/>
      <c r="AJ20" s="32">
        <v>25</v>
      </c>
      <c r="AK20" s="22">
        <v>500</v>
      </c>
      <c r="AL20" s="22">
        <v>440</v>
      </c>
      <c r="AM20" s="22">
        <f t="shared" si="12"/>
        <v>125</v>
      </c>
      <c r="AN20" s="22">
        <f t="shared" si="2"/>
        <v>75</v>
      </c>
      <c r="AO20" s="22" t="str">
        <f t="shared" si="3"/>
        <v>Cumple</v>
      </c>
      <c r="AP20" s="22" t="str">
        <f t="shared" si="4"/>
        <v>Cumple</v>
      </c>
      <c r="AQ20" s="22" t="str">
        <f t="shared" si="5"/>
        <v>Cumple</v>
      </c>
      <c r="AR20" s="19" t="s">
        <v>240</v>
      </c>
      <c r="AS20" s="19" t="s">
        <v>238</v>
      </c>
      <c r="AT20" s="27" t="s">
        <v>238</v>
      </c>
      <c r="AU20" s="27" t="s">
        <v>238</v>
      </c>
      <c r="AV20" s="19" t="s">
        <v>238</v>
      </c>
      <c r="AW20" s="40"/>
      <c r="AX20" s="67" t="str">
        <f t="shared" si="6"/>
        <v>Alta</v>
      </c>
      <c r="AY20" s="71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 s="74"/>
      <c r="BS20" s="74"/>
      <c r="BT20" s="74"/>
      <c r="BU20" s="74"/>
      <c r="BV20" s="74"/>
      <c r="BW20" s="74"/>
      <c r="BX20" s="74"/>
      <c r="BY20" s="74"/>
      <c r="BZ20" s="74"/>
      <c r="CA20" s="74"/>
      <c r="CB20" s="74"/>
      <c r="CC20" s="74"/>
      <c r="CD20" s="74"/>
    </row>
    <row r="21" spans="1:82" s="35" customFormat="1" ht="27.95" customHeight="1" x14ac:dyDescent="0.25">
      <c r="A21" s="19">
        <v>20</v>
      </c>
      <c r="B21" s="19"/>
      <c r="C21" s="19" t="s">
        <v>62</v>
      </c>
      <c r="D21" s="20">
        <v>6887007</v>
      </c>
      <c r="E21" s="20">
        <v>436699</v>
      </c>
      <c r="F21" s="19" t="s">
        <v>197</v>
      </c>
      <c r="G21" s="19" t="s">
        <v>46</v>
      </c>
      <c r="H21" s="21">
        <v>2622.1</v>
      </c>
      <c r="I21" s="22" t="s">
        <v>26</v>
      </c>
      <c r="J21" s="22" t="s">
        <v>27</v>
      </c>
      <c r="K21" s="22"/>
      <c r="L21" s="22" t="s">
        <v>25</v>
      </c>
      <c r="M21" s="22" t="s">
        <v>28</v>
      </c>
      <c r="N21" s="22"/>
      <c r="O21" s="37">
        <v>13</v>
      </c>
      <c r="P21" s="19" t="s">
        <v>64</v>
      </c>
      <c r="Q21" s="41">
        <f t="shared" si="13"/>
        <v>409968</v>
      </c>
      <c r="R21" s="27" t="s">
        <v>264</v>
      </c>
      <c r="S21" s="25">
        <v>41759</v>
      </c>
      <c r="T21" s="22" t="s">
        <v>29</v>
      </c>
      <c r="U21" s="22" t="s">
        <v>41</v>
      </c>
      <c r="V21" s="26" t="s">
        <v>265</v>
      </c>
      <c r="W21" s="27" t="s">
        <v>266</v>
      </c>
      <c r="X21" s="19">
        <v>2005</v>
      </c>
      <c r="Y21" s="22"/>
      <c r="Z21" s="22" t="s">
        <v>136</v>
      </c>
      <c r="AA21" s="28" t="s">
        <v>148</v>
      </c>
      <c r="AB21" s="22" t="s">
        <v>166</v>
      </c>
      <c r="AC21" s="22"/>
      <c r="AD21" s="22" t="s">
        <v>42</v>
      </c>
      <c r="AE21" s="22" t="s">
        <v>75</v>
      </c>
      <c r="AF21" s="22" t="s">
        <v>78</v>
      </c>
      <c r="AG21" s="29" t="s">
        <v>79</v>
      </c>
      <c r="AH21" s="30">
        <v>62.5</v>
      </c>
      <c r="AI21" s="19"/>
      <c r="AJ21" s="32">
        <v>80</v>
      </c>
      <c r="AK21" s="22">
        <v>420</v>
      </c>
      <c r="AL21" s="22">
        <v>500</v>
      </c>
      <c r="AM21" s="22">
        <f t="shared" si="12"/>
        <v>400</v>
      </c>
      <c r="AN21" s="22">
        <f t="shared" si="2"/>
        <v>240</v>
      </c>
      <c r="AO21" s="22" t="str">
        <f t="shared" si="3"/>
        <v>Cumple</v>
      </c>
      <c r="AP21" s="22" t="str">
        <f t="shared" si="4"/>
        <v>Cumple</v>
      </c>
      <c r="AQ21" s="22" t="str">
        <f t="shared" si="5"/>
        <v>Cumple</v>
      </c>
      <c r="AR21" s="19" t="s">
        <v>240</v>
      </c>
      <c r="AS21" s="19" t="s">
        <v>240</v>
      </c>
      <c r="AT21" s="27" t="s">
        <v>238</v>
      </c>
      <c r="AU21" s="27" t="s">
        <v>238</v>
      </c>
      <c r="AV21" s="19" t="s">
        <v>238</v>
      </c>
      <c r="AW21" s="40"/>
      <c r="AX21" s="67" t="str">
        <f t="shared" si="6"/>
        <v>Alta</v>
      </c>
      <c r="AY21" s="71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/>
      <c r="BR21" s="74"/>
      <c r="BS21" s="74"/>
      <c r="BT21" s="74"/>
      <c r="BU21" s="74"/>
      <c r="BV21" s="74"/>
      <c r="BW21" s="74"/>
      <c r="BX21" s="74"/>
      <c r="BY21" s="74"/>
      <c r="BZ21" s="74"/>
      <c r="CA21" s="74"/>
      <c r="CB21" s="74"/>
      <c r="CC21" s="74"/>
      <c r="CD21" s="74"/>
    </row>
    <row r="22" spans="1:82" s="35" customFormat="1" ht="27.95" customHeight="1" x14ac:dyDescent="0.25">
      <c r="A22" s="19">
        <v>21</v>
      </c>
      <c r="B22" s="19"/>
      <c r="C22" s="19" t="s">
        <v>35</v>
      </c>
      <c r="D22" s="20">
        <v>6886639</v>
      </c>
      <c r="E22" s="20">
        <v>437058</v>
      </c>
      <c r="F22" s="19" t="s">
        <v>197</v>
      </c>
      <c r="G22" s="19" t="s">
        <v>46</v>
      </c>
      <c r="H22" s="21">
        <v>2610.9</v>
      </c>
      <c r="I22" s="22" t="s">
        <v>26</v>
      </c>
      <c r="J22" s="22" t="s">
        <v>27</v>
      </c>
      <c r="K22" s="22"/>
      <c r="L22" s="22" t="s">
        <v>25</v>
      </c>
      <c r="M22" s="22" t="s">
        <v>28</v>
      </c>
      <c r="N22" s="22"/>
      <c r="O22" s="23">
        <v>10</v>
      </c>
      <c r="P22" s="19" t="s">
        <v>64</v>
      </c>
      <c r="Q22" s="24">
        <f t="shared" si="13"/>
        <v>315360</v>
      </c>
      <c r="R22" s="19">
        <v>141</v>
      </c>
      <c r="S22" s="25">
        <v>40612</v>
      </c>
      <c r="T22" s="22" t="s">
        <v>29</v>
      </c>
      <c r="U22" s="22" t="s">
        <v>33</v>
      </c>
      <c r="V22" s="36">
        <v>121</v>
      </c>
      <c r="W22" s="19">
        <v>76</v>
      </c>
      <c r="X22" s="19">
        <v>2005</v>
      </c>
      <c r="Y22" s="22" t="s">
        <v>124</v>
      </c>
      <c r="Z22" s="22" t="s">
        <v>136</v>
      </c>
      <c r="AA22" s="28" t="s">
        <v>252</v>
      </c>
      <c r="AB22" s="22" t="s">
        <v>158</v>
      </c>
      <c r="AC22" s="22"/>
      <c r="AD22" s="22" t="s">
        <v>42</v>
      </c>
      <c r="AE22" s="22" t="s">
        <v>31</v>
      </c>
      <c r="AF22" s="22" t="s">
        <v>38</v>
      </c>
      <c r="AG22" s="29">
        <v>22</v>
      </c>
      <c r="AH22" s="30">
        <v>45</v>
      </c>
      <c r="AI22" s="31">
        <v>150</v>
      </c>
      <c r="AJ22" s="32">
        <v>150</v>
      </c>
      <c r="AK22" s="22">
        <v>1220</v>
      </c>
      <c r="AL22" s="22">
        <v>520</v>
      </c>
      <c r="AM22" s="22">
        <f t="shared" si="12"/>
        <v>750</v>
      </c>
      <c r="AN22" s="22">
        <f t="shared" si="2"/>
        <v>450</v>
      </c>
      <c r="AO22" s="22" t="str">
        <f t="shared" si="3"/>
        <v>Cumple</v>
      </c>
      <c r="AP22" s="22" t="str">
        <f t="shared" si="4"/>
        <v>Cumple</v>
      </c>
      <c r="AQ22" s="22" t="str">
        <f t="shared" si="5"/>
        <v>Cumple</v>
      </c>
      <c r="AR22" s="19" t="s">
        <v>238</v>
      </c>
      <c r="AS22" s="19" t="s">
        <v>240</v>
      </c>
      <c r="AT22" s="27" t="s">
        <v>238</v>
      </c>
      <c r="AU22" s="27" t="s">
        <v>238</v>
      </c>
      <c r="AV22" s="19" t="s">
        <v>238</v>
      </c>
      <c r="AW22" s="40"/>
      <c r="AX22" s="66" t="str">
        <f t="shared" ref="AX22:AX38" si="14">IF(OR(AQ22="No Cumple",AR22="No Cumple",AV22="No Cumple"),"Alta",IF(OR(AS22="No Cumple",AU22="No Cumple"),"Media",IF(AT22="No Cumple","Baja",IF(AND(AQ22="Cumple",AR22="Cumple",AS22="Cumple",AT22="Cumple",AU22="Cumple",AV22="Cumple"),"Cumple",""))))</f>
        <v>Media</v>
      </c>
      <c r="AY22" s="71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  <c r="BR22" s="74"/>
      <c r="BS22" s="74"/>
      <c r="BT22" s="74"/>
      <c r="BU22" s="74"/>
      <c r="BV22" s="74"/>
      <c r="BW22" s="74"/>
      <c r="BX22" s="74"/>
      <c r="BY22" s="74"/>
      <c r="BZ22" s="74"/>
      <c r="CA22" s="74"/>
      <c r="CB22" s="74"/>
      <c r="CC22" s="74"/>
      <c r="CD22" s="74"/>
    </row>
    <row r="23" spans="1:82" s="35" customFormat="1" ht="27.95" customHeight="1" x14ac:dyDescent="0.25">
      <c r="A23" s="19">
        <v>22</v>
      </c>
      <c r="B23" s="19"/>
      <c r="C23" s="19" t="s">
        <v>36</v>
      </c>
      <c r="D23" s="20">
        <v>6889254</v>
      </c>
      <c r="E23" s="20">
        <v>425775</v>
      </c>
      <c r="F23" s="19" t="s">
        <v>197</v>
      </c>
      <c r="G23" s="19" t="s">
        <v>46</v>
      </c>
      <c r="H23" s="21">
        <v>2111.81</v>
      </c>
      <c r="I23" s="22" t="s">
        <v>26</v>
      </c>
      <c r="J23" s="22" t="s">
        <v>27</v>
      </c>
      <c r="K23" s="22"/>
      <c r="L23" s="22" t="s">
        <v>25</v>
      </c>
      <c r="M23" s="22" t="s">
        <v>28</v>
      </c>
      <c r="N23" s="22"/>
      <c r="O23" s="23">
        <v>20</v>
      </c>
      <c r="P23" s="19" t="s">
        <v>64</v>
      </c>
      <c r="Q23" s="24">
        <f t="shared" si="13"/>
        <v>630720</v>
      </c>
      <c r="R23" s="19">
        <v>142</v>
      </c>
      <c r="S23" s="25">
        <v>40612</v>
      </c>
      <c r="T23" s="22" t="s">
        <v>29</v>
      </c>
      <c r="U23" s="22" t="s">
        <v>33</v>
      </c>
      <c r="V23" s="36">
        <v>118</v>
      </c>
      <c r="W23" s="19">
        <v>74</v>
      </c>
      <c r="X23" s="19">
        <v>2005</v>
      </c>
      <c r="Y23" s="22" t="s">
        <v>125</v>
      </c>
      <c r="Z23" s="22" t="s">
        <v>137</v>
      </c>
      <c r="AA23" s="28" t="s">
        <v>141</v>
      </c>
      <c r="AB23" s="28" t="s">
        <v>253</v>
      </c>
      <c r="AC23" s="22"/>
      <c r="AD23" s="22" t="s">
        <v>30</v>
      </c>
      <c r="AE23" s="22" t="s">
        <v>31</v>
      </c>
      <c r="AF23" s="22" t="s">
        <v>39</v>
      </c>
      <c r="AG23" s="29">
        <v>7</v>
      </c>
      <c r="AH23" s="30">
        <v>52</v>
      </c>
      <c r="AI23" s="31">
        <v>200</v>
      </c>
      <c r="AJ23" s="32">
        <v>100</v>
      </c>
      <c r="AK23" s="22">
        <v>650</v>
      </c>
      <c r="AL23" s="22">
        <v>450</v>
      </c>
      <c r="AM23" s="22">
        <f t="shared" si="12"/>
        <v>500</v>
      </c>
      <c r="AN23" s="22">
        <f t="shared" si="2"/>
        <v>300</v>
      </c>
      <c r="AO23" s="22" t="str">
        <f t="shared" si="3"/>
        <v>Cumple</v>
      </c>
      <c r="AP23" s="22" t="str">
        <f t="shared" si="4"/>
        <v>Cumple</v>
      </c>
      <c r="AQ23" s="22" t="str">
        <f t="shared" si="5"/>
        <v>Cumple</v>
      </c>
      <c r="AR23" s="19" t="s">
        <v>238</v>
      </c>
      <c r="AS23" s="19" t="s">
        <v>240</v>
      </c>
      <c r="AT23" s="27" t="s">
        <v>240</v>
      </c>
      <c r="AU23" s="27" t="s">
        <v>238</v>
      </c>
      <c r="AV23" s="19" t="s">
        <v>238</v>
      </c>
      <c r="AW23" s="40"/>
      <c r="AX23" s="66" t="str">
        <f t="shared" si="14"/>
        <v>Media</v>
      </c>
      <c r="AY23" s="71"/>
      <c r="AZ23" s="22"/>
      <c r="BA23" s="22"/>
      <c r="BB23" s="22"/>
      <c r="BC23" s="22"/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2"/>
      <c r="BP23" s="22"/>
      <c r="BQ23" s="22"/>
      <c r="BR23" s="74"/>
      <c r="BS23" s="74"/>
      <c r="BT23" s="74"/>
      <c r="BU23" s="74"/>
      <c r="BV23" s="74"/>
      <c r="BW23" s="74"/>
      <c r="BX23" s="74"/>
      <c r="BY23" s="74"/>
      <c r="BZ23" s="74"/>
      <c r="CA23" s="74"/>
      <c r="CB23" s="74"/>
      <c r="CC23" s="74"/>
      <c r="CD23" s="74"/>
    </row>
    <row r="24" spans="1:82" s="35" customFormat="1" ht="27.95" customHeight="1" x14ac:dyDescent="0.25">
      <c r="A24" s="19">
        <v>23</v>
      </c>
      <c r="B24" s="19"/>
      <c r="C24" s="19" t="s">
        <v>108</v>
      </c>
      <c r="D24" s="20">
        <v>6885982</v>
      </c>
      <c r="E24" s="20">
        <v>423337</v>
      </c>
      <c r="F24" s="19" t="s">
        <v>197</v>
      </c>
      <c r="G24" s="19" t="s">
        <v>46</v>
      </c>
      <c r="H24" s="21">
        <v>2016.4</v>
      </c>
      <c r="I24" s="22" t="s">
        <v>26</v>
      </c>
      <c r="J24" s="22" t="s">
        <v>27</v>
      </c>
      <c r="K24" s="22"/>
      <c r="L24" s="22" t="s">
        <v>25</v>
      </c>
      <c r="M24" s="22" t="s">
        <v>28</v>
      </c>
      <c r="N24" s="22"/>
      <c r="O24" s="23">
        <v>20</v>
      </c>
      <c r="P24" s="19" t="s">
        <v>64</v>
      </c>
      <c r="Q24" s="24">
        <f t="shared" si="13"/>
        <v>630720</v>
      </c>
      <c r="R24" s="19">
        <v>880</v>
      </c>
      <c r="S24" s="25">
        <v>41198</v>
      </c>
      <c r="T24" s="22" t="s">
        <v>29</v>
      </c>
      <c r="U24" s="22" t="s">
        <v>33</v>
      </c>
      <c r="V24" s="26" t="s">
        <v>196</v>
      </c>
      <c r="W24" s="27" t="s">
        <v>190</v>
      </c>
      <c r="X24" s="19">
        <v>2005</v>
      </c>
      <c r="Y24" s="22" t="s">
        <v>126</v>
      </c>
      <c r="Z24" s="22" t="s">
        <v>136</v>
      </c>
      <c r="AA24" s="28" t="s">
        <v>185</v>
      </c>
      <c r="AB24" s="22" t="s">
        <v>159</v>
      </c>
      <c r="AC24" s="22"/>
      <c r="AD24" s="22" t="s">
        <v>30</v>
      </c>
      <c r="AE24" s="22" t="s">
        <v>31</v>
      </c>
      <c r="AF24" s="22" t="s">
        <v>32</v>
      </c>
      <c r="AG24" s="29">
        <v>37</v>
      </c>
      <c r="AH24" s="30">
        <v>51</v>
      </c>
      <c r="AI24" s="31">
        <v>150</v>
      </c>
      <c r="AJ24" s="32">
        <v>200</v>
      </c>
      <c r="AK24" s="22">
        <v>2703</v>
      </c>
      <c r="AL24" s="22">
        <v>1906</v>
      </c>
      <c r="AM24" s="22">
        <f t="shared" si="12"/>
        <v>1000</v>
      </c>
      <c r="AN24" s="22">
        <f t="shared" si="2"/>
        <v>600</v>
      </c>
      <c r="AO24" s="22" t="str">
        <f t="shared" si="3"/>
        <v>Cumple</v>
      </c>
      <c r="AP24" s="22" t="str">
        <f t="shared" si="4"/>
        <v>Cumple</v>
      </c>
      <c r="AQ24" s="22" t="str">
        <f t="shared" si="5"/>
        <v>Cumple</v>
      </c>
      <c r="AR24" s="19" t="s">
        <v>238</v>
      </c>
      <c r="AS24" s="19" t="s">
        <v>238</v>
      </c>
      <c r="AT24" s="27" t="s">
        <v>238</v>
      </c>
      <c r="AU24" s="27" t="s">
        <v>238</v>
      </c>
      <c r="AV24" s="19" t="s">
        <v>238</v>
      </c>
      <c r="AW24" s="40"/>
      <c r="AX24" s="68" t="str">
        <f t="shared" si="14"/>
        <v>Cumple</v>
      </c>
      <c r="AY24" s="71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74"/>
      <c r="BS24" s="74"/>
      <c r="BT24" s="74"/>
      <c r="BU24" s="74"/>
      <c r="BV24" s="74"/>
      <c r="BW24" s="74"/>
      <c r="BX24" s="74"/>
      <c r="BY24" s="74"/>
      <c r="BZ24" s="74"/>
      <c r="CA24" s="74"/>
      <c r="CB24" s="74"/>
      <c r="CC24" s="74"/>
      <c r="CD24" s="74"/>
    </row>
    <row r="25" spans="1:82" s="35" customFormat="1" ht="27.95" customHeight="1" x14ac:dyDescent="0.25">
      <c r="A25" s="19">
        <v>24</v>
      </c>
      <c r="B25" s="19"/>
      <c r="C25" s="19" t="s">
        <v>260</v>
      </c>
      <c r="D25" s="20">
        <v>6886658</v>
      </c>
      <c r="E25" s="20">
        <v>411320</v>
      </c>
      <c r="F25" s="19" t="s">
        <v>197</v>
      </c>
      <c r="G25" s="19" t="s">
        <v>46</v>
      </c>
      <c r="H25" s="21">
        <v>1480</v>
      </c>
      <c r="I25" s="22" t="s">
        <v>26</v>
      </c>
      <c r="J25" s="22" t="s">
        <v>27</v>
      </c>
      <c r="K25" s="22"/>
      <c r="L25" s="22" t="s">
        <v>25</v>
      </c>
      <c r="M25" s="22" t="s">
        <v>28</v>
      </c>
      <c r="N25" s="22"/>
      <c r="O25" s="23">
        <v>40.5</v>
      </c>
      <c r="P25" s="19" t="s">
        <v>64</v>
      </c>
      <c r="Q25" s="24">
        <f t="shared" si="13"/>
        <v>1277208</v>
      </c>
      <c r="R25" s="19">
        <v>537</v>
      </c>
      <c r="S25" s="25">
        <v>34320</v>
      </c>
      <c r="T25" s="22" t="s">
        <v>29</v>
      </c>
      <c r="U25" s="22" t="s">
        <v>41</v>
      </c>
      <c r="V25" s="36" t="s">
        <v>195</v>
      </c>
      <c r="W25" s="19">
        <v>73</v>
      </c>
      <c r="X25" s="19">
        <v>2005</v>
      </c>
      <c r="Y25" s="22" t="s">
        <v>128</v>
      </c>
      <c r="Z25" s="22" t="s">
        <v>136</v>
      </c>
      <c r="AA25" s="28" t="s">
        <v>255</v>
      </c>
      <c r="AB25" s="22" t="s">
        <v>254</v>
      </c>
      <c r="AC25" s="22"/>
      <c r="AD25" s="22" t="s">
        <v>42</v>
      </c>
      <c r="AE25" s="22" t="s">
        <v>31</v>
      </c>
      <c r="AF25" s="22" t="s">
        <v>45</v>
      </c>
      <c r="AG25" s="29">
        <v>75</v>
      </c>
      <c r="AH25" s="30">
        <v>55</v>
      </c>
      <c r="AI25" s="31">
        <v>250</v>
      </c>
      <c r="AJ25" s="32">
        <v>250</v>
      </c>
      <c r="AK25" s="22">
        <v>2600</v>
      </c>
      <c r="AL25" s="22">
        <v>2450</v>
      </c>
      <c r="AM25" s="22">
        <f t="shared" si="12"/>
        <v>1250</v>
      </c>
      <c r="AN25" s="22">
        <f t="shared" si="2"/>
        <v>750</v>
      </c>
      <c r="AO25" s="22" t="str">
        <f t="shared" si="3"/>
        <v>Cumple</v>
      </c>
      <c r="AP25" s="22" t="str">
        <f t="shared" si="4"/>
        <v>Cumple</v>
      </c>
      <c r="AQ25" s="22" t="str">
        <f t="shared" si="5"/>
        <v>Cumple</v>
      </c>
      <c r="AR25" s="19" t="s">
        <v>238</v>
      </c>
      <c r="AS25" s="19" t="s">
        <v>238</v>
      </c>
      <c r="AT25" s="27" t="s">
        <v>240</v>
      </c>
      <c r="AU25" s="27" t="s">
        <v>240</v>
      </c>
      <c r="AV25" s="27" t="s">
        <v>240</v>
      </c>
      <c r="AW25" s="40"/>
      <c r="AX25" s="67" t="str">
        <f t="shared" si="14"/>
        <v>Alta</v>
      </c>
      <c r="AY25" s="71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  <c r="BM25" s="22"/>
      <c r="BN25" s="22"/>
      <c r="BO25" s="22"/>
      <c r="BP25" s="22"/>
      <c r="BQ25" s="22"/>
      <c r="BR25" s="74"/>
      <c r="BS25" s="74"/>
      <c r="BT25" s="74"/>
      <c r="BU25" s="74"/>
      <c r="BV25" s="74"/>
      <c r="BW25" s="74"/>
      <c r="BX25" s="74"/>
      <c r="BY25" s="74"/>
      <c r="BZ25" s="74"/>
      <c r="CA25" s="74"/>
      <c r="CB25" s="74"/>
      <c r="CC25" s="74"/>
      <c r="CD25" s="74"/>
    </row>
    <row r="26" spans="1:82" s="35" customFormat="1" ht="27.95" customHeight="1" x14ac:dyDescent="0.25">
      <c r="A26" s="19">
        <v>25</v>
      </c>
      <c r="B26" s="19"/>
      <c r="C26" s="19" t="s">
        <v>261</v>
      </c>
      <c r="D26" s="20">
        <v>6887095</v>
      </c>
      <c r="E26" s="20">
        <v>411083</v>
      </c>
      <c r="F26" s="19" t="s">
        <v>197</v>
      </c>
      <c r="G26" s="19" t="s">
        <v>46</v>
      </c>
      <c r="H26" s="21">
        <v>1470</v>
      </c>
      <c r="I26" s="22" t="s">
        <v>26</v>
      </c>
      <c r="J26" s="22" t="s">
        <v>27</v>
      </c>
      <c r="K26" s="22"/>
      <c r="L26" s="22" t="s">
        <v>25</v>
      </c>
      <c r="M26" s="22" t="s">
        <v>28</v>
      </c>
      <c r="N26" s="22"/>
      <c r="O26" s="23">
        <v>15</v>
      </c>
      <c r="P26" s="19" t="s">
        <v>64</v>
      </c>
      <c r="Q26" s="24">
        <f t="shared" si="13"/>
        <v>473040</v>
      </c>
      <c r="R26" s="19">
        <v>244</v>
      </c>
      <c r="S26" s="25">
        <v>35153</v>
      </c>
      <c r="T26" s="22" t="s">
        <v>29</v>
      </c>
      <c r="U26" s="22" t="s">
        <v>41</v>
      </c>
      <c r="V26" s="36">
        <v>118</v>
      </c>
      <c r="W26" s="19">
        <v>74</v>
      </c>
      <c r="X26" s="19">
        <v>2005</v>
      </c>
      <c r="Y26" s="22" t="s">
        <v>129</v>
      </c>
      <c r="Z26" s="22" t="s">
        <v>137</v>
      </c>
      <c r="AA26" s="28" t="s">
        <v>142</v>
      </c>
      <c r="AB26" s="28" t="s">
        <v>256</v>
      </c>
      <c r="AC26" s="22"/>
      <c r="AD26" s="22" t="s">
        <v>42</v>
      </c>
      <c r="AE26" s="22" t="s">
        <v>31</v>
      </c>
      <c r="AF26" s="22" t="s">
        <v>43</v>
      </c>
      <c r="AG26" s="29">
        <v>18</v>
      </c>
      <c r="AH26" s="30">
        <v>33</v>
      </c>
      <c r="AI26" s="31">
        <v>150</v>
      </c>
      <c r="AJ26" s="32">
        <v>150</v>
      </c>
      <c r="AK26" s="22">
        <v>2520</v>
      </c>
      <c r="AL26" s="22">
        <v>2902</v>
      </c>
      <c r="AM26" s="22">
        <f t="shared" si="12"/>
        <v>750</v>
      </c>
      <c r="AN26" s="22">
        <f t="shared" si="2"/>
        <v>450</v>
      </c>
      <c r="AO26" s="22" t="str">
        <f t="shared" si="3"/>
        <v>Cumple</v>
      </c>
      <c r="AP26" s="22" t="str">
        <f t="shared" si="4"/>
        <v>Cumple</v>
      </c>
      <c r="AQ26" s="22" t="str">
        <f t="shared" si="5"/>
        <v>Cumple</v>
      </c>
      <c r="AR26" s="19" t="s">
        <v>238</v>
      </c>
      <c r="AS26" s="19" t="s">
        <v>238</v>
      </c>
      <c r="AT26" s="27" t="s">
        <v>240</v>
      </c>
      <c r="AU26" s="27" t="s">
        <v>240</v>
      </c>
      <c r="AV26" s="19" t="s">
        <v>240</v>
      </c>
      <c r="AW26" s="40"/>
      <c r="AX26" s="67" t="str">
        <f t="shared" si="14"/>
        <v>Alta</v>
      </c>
      <c r="AY26" s="71"/>
      <c r="AZ26" s="22"/>
      <c r="BA26" s="22"/>
      <c r="BB26" s="22"/>
      <c r="BC26" s="22"/>
      <c r="BD26" s="22"/>
      <c r="BE26" s="22"/>
      <c r="BF26" s="22"/>
      <c r="BG26" s="22"/>
      <c r="BH26" s="22"/>
      <c r="BI26" s="22"/>
      <c r="BJ26" s="22"/>
      <c r="BK26" s="22"/>
      <c r="BL26" s="22"/>
      <c r="BM26" s="22"/>
      <c r="BN26" s="22"/>
      <c r="BO26" s="22"/>
      <c r="BP26" s="22"/>
      <c r="BQ26" s="22"/>
      <c r="BR26" s="74"/>
      <c r="BS26" s="74"/>
      <c r="BT26" s="74"/>
      <c r="BU26" s="74"/>
      <c r="BV26" s="74"/>
      <c r="BW26" s="74"/>
      <c r="BX26" s="74"/>
      <c r="BY26" s="74"/>
      <c r="BZ26" s="74"/>
      <c r="CA26" s="74"/>
      <c r="CB26" s="74"/>
      <c r="CC26" s="74"/>
      <c r="CD26" s="74"/>
    </row>
    <row r="27" spans="1:82" s="35" customFormat="1" ht="27.95" customHeight="1" x14ac:dyDescent="0.25">
      <c r="A27" s="19">
        <v>26</v>
      </c>
      <c r="B27" s="19"/>
      <c r="C27" s="19" t="s">
        <v>262</v>
      </c>
      <c r="D27" s="20">
        <v>6887518</v>
      </c>
      <c r="E27" s="20">
        <v>411880</v>
      </c>
      <c r="F27" s="19" t="s">
        <v>197</v>
      </c>
      <c r="G27" s="19" t="s">
        <v>46</v>
      </c>
      <c r="H27" s="21">
        <v>1457</v>
      </c>
      <c r="I27" s="22" t="s">
        <v>26</v>
      </c>
      <c r="J27" s="22" t="s">
        <v>27</v>
      </c>
      <c r="K27" s="22"/>
      <c r="L27" s="22" t="s">
        <v>25</v>
      </c>
      <c r="M27" s="22" t="s">
        <v>28</v>
      </c>
      <c r="N27" s="22"/>
      <c r="O27" s="23">
        <v>40</v>
      </c>
      <c r="P27" s="19" t="s">
        <v>64</v>
      </c>
      <c r="Q27" s="24">
        <f t="shared" si="13"/>
        <v>1261440</v>
      </c>
      <c r="R27" s="19">
        <v>426</v>
      </c>
      <c r="S27" s="25">
        <v>35274</v>
      </c>
      <c r="T27" s="22" t="s">
        <v>29</v>
      </c>
      <c r="U27" s="22" t="s">
        <v>41</v>
      </c>
      <c r="V27" s="36" t="s">
        <v>193</v>
      </c>
      <c r="W27" s="19">
        <v>75</v>
      </c>
      <c r="X27" s="19">
        <v>2005</v>
      </c>
      <c r="Y27" s="22" t="s">
        <v>130</v>
      </c>
      <c r="Z27" s="22" t="s">
        <v>136</v>
      </c>
      <c r="AA27" s="28" t="s">
        <v>257</v>
      </c>
      <c r="AB27" s="28" t="s">
        <v>258</v>
      </c>
      <c r="AC27" s="22"/>
      <c r="AD27" s="22" t="s">
        <v>30</v>
      </c>
      <c r="AE27" s="22" t="s">
        <v>48</v>
      </c>
      <c r="AF27" s="22" t="s">
        <v>49</v>
      </c>
      <c r="AG27" s="29">
        <v>75</v>
      </c>
      <c r="AH27" s="30">
        <v>51</v>
      </c>
      <c r="AI27" s="31">
        <v>250</v>
      </c>
      <c r="AJ27" s="32">
        <v>250</v>
      </c>
      <c r="AK27" s="22">
        <v>2700</v>
      </c>
      <c r="AL27" s="22">
        <v>2560</v>
      </c>
      <c r="AM27" s="22">
        <f t="shared" si="12"/>
        <v>1250</v>
      </c>
      <c r="AN27" s="22">
        <f t="shared" si="2"/>
        <v>750</v>
      </c>
      <c r="AO27" s="22" t="str">
        <f t="shared" si="3"/>
        <v>Cumple</v>
      </c>
      <c r="AP27" s="22" t="str">
        <f t="shared" si="4"/>
        <v>Cumple</v>
      </c>
      <c r="AQ27" s="22" t="str">
        <f t="shared" si="5"/>
        <v>Cumple</v>
      </c>
      <c r="AR27" s="19" t="s">
        <v>238</v>
      </c>
      <c r="AS27" s="19" t="s">
        <v>238</v>
      </c>
      <c r="AT27" s="27" t="s">
        <v>238</v>
      </c>
      <c r="AU27" s="27" t="s">
        <v>238</v>
      </c>
      <c r="AV27" s="19" t="s">
        <v>240</v>
      </c>
      <c r="AW27" s="40"/>
      <c r="AX27" s="67" t="str">
        <f t="shared" si="14"/>
        <v>Alta</v>
      </c>
      <c r="AY27" s="71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2"/>
      <c r="BL27" s="22"/>
      <c r="BM27" s="22"/>
      <c r="BN27" s="22"/>
      <c r="BO27" s="22"/>
      <c r="BP27" s="22"/>
      <c r="BQ27" s="22"/>
      <c r="BR27" s="74"/>
      <c r="BS27" s="74"/>
      <c r="BT27" s="74"/>
      <c r="BU27" s="74"/>
      <c r="BV27" s="74"/>
      <c r="BW27" s="74"/>
      <c r="BX27" s="74"/>
      <c r="BY27" s="74"/>
      <c r="BZ27" s="74"/>
      <c r="CA27" s="74"/>
      <c r="CB27" s="74"/>
      <c r="CC27" s="74"/>
      <c r="CD27" s="74"/>
    </row>
    <row r="28" spans="1:82" s="34" customFormat="1" ht="27.95" customHeight="1" x14ac:dyDescent="0.25">
      <c r="A28" s="19">
        <v>27</v>
      </c>
      <c r="B28" s="19"/>
      <c r="C28" s="19" t="s">
        <v>263</v>
      </c>
      <c r="D28" s="20">
        <v>6887662</v>
      </c>
      <c r="E28" s="20">
        <v>410737</v>
      </c>
      <c r="F28" s="19" t="s">
        <v>197</v>
      </c>
      <c r="G28" s="19" t="s">
        <v>46</v>
      </c>
      <c r="H28" s="21">
        <v>1454</v>
      </c>
      <c r="I28" s="22" t="s">
        <v>26</v>
      </c>
      <c r="J28" s="22" t="s">
        <v>27</v>
      </c>
      <c r="K28" s="22"/>
      <c r="L28" s="22" t="s">
        <v>25</v>
      </c>
      <c r="M28" s="22" t="s">
        <v>28</v>
      </c>
      <c r="N28" s="22"/>
      <c r="O28" s="23">
        <v>26</v>
      </c>
      <c r="P28" s="19" t="s">
        <v>64</v>
      </c>
      <c r="Q28" s="24">
        <f t="shared" si="13"/>
        <v>819936</v>
      </c>
      <c r="R28" s="19">
        <v>525</v>
      </c>
      <c r="S28" s="25">
        <v>35271</v>
      </c>
      <c r="T28" s="22" t="s">
        <v>29</v>
      </c>
      <c r="U28" s="22" t="s">
        <v>41</v>
      </c>
      <c r="V28" s="36">
        <v>121</v>
      </c>
      <c r="W28" s="19">
        <v>76</v>
      </c>
      <c r="X28" s="19">
        <v>2005</v>
      </c>
      <c r="Y28" s="22" t="s">
        <v>131</v>
      </c>
      <c r="Z28" s="22" t="s">
        <v>137</v>
      </c>
      <c r="AA28" s="28" t="s">
        <v>143</v>
      </c>
      <c r="AB28" s="28" t="s">
        <v>259</v>
      </c>
      <c r="AC28" s="22"/>
      <c r="AD28" s="22" t="s">
        <v>30</v>
      </c>
      <c r="AE28" s="22" t="s">
        <v>48</v>
      </c>
      <c r="AF28" s="22" t="s">
        <v>47</v>
      </c>
      <c r="AG28" s="29">
        <v>75</v>
      </c>
      <c r="AH28" s="30">
        <v>53</v>
      </c>
      <c r="AI28" s="31">
        <v>200</v>
      </c>
      <c r="AJ28" s="32">
        <v>200</v>
      </c>
      <c r="AK28" s="22">
        <v>2300</v>
      </c>
      <c r="AL28" s="22">
        <v>3000</v>
      </c>
      <c r="AM28" s="22">
        <f t="shared" si="12"/>
        <v>1000</v>
      </c>
      <c r="AN28" s="22">
        <f t="shared" si="2"/>
        <v>600</v>
      </c>
      <c r="AO28" s="22" t="str">
        <f t="shared" si="3"/>
        <v>Cumple</v>
      </c>
      <c r="AP28" s="22" t="str">
        <f t="shared" si="4"/>
        <v>Cumple</v>
      </c>
      <c r="AQ28" s="22" t="str">
        <f t="shared" si="5"/>
        <v>Cumple</v>
      </c>
      <c r="AR28" s="19" t="s">
        <v>238</v>
      </c>
      <c r="AS28" s="19" t="s">
        <v>240</v>
      </c>
      <c r="AT28" s="27" t="s">
        <v>238</v>
      </c>
      <c r="AU28" s="27" t="s">
        <v>238</v>
      </c>
      <c r="AV28" s="19" t="s">
        <v>240</v>
      </c>
      <c r="AW28" s="40"/>
      <c r="AX28" s="67" t="str">
        <f t="shared" si="14"/>
        <v>Alta</v>
      </c>
      <c r="AY28" s="71"/>
      <c r="AZ28" s="22"/>
      <c r="BA28" s="22"/>
      <c r="BB28" s="22"/>
      <c r="BC28" s="22"/>
      <c r="BD28" s="22"/>
      <c r="BE28" s="22"/>
      <c r="BF28" s="22"/>
      <c r="BG28" s="22"/>
      <c r="BH28" s="22"/>
      <c r="BI28" s="22"/>
      <c r="BJ28" s="22"/>
      <c r="BK28" s="22"/>
      <c r="BL28" s="22"/>
      <c r="BM28" s="22"/>
      <c r="BN28" s="22"/>
      <c r="BO28" s="22"/>
      <c r="BP28" s="22"/>
      <c r="BQ28" s="22"/>
      <c r="BR28" s="22"/>
      <c r="BS28" s="22"/>
      <c r="BT28" s="22"/>
      <c r="BU28" s="22"/>
      <c r="BV28" s="22"/>
      <c r="BW28" s="22"/>
      <c r="BX28" s="22"/>
      <c r="BY28" s="22"/>
      <c r="BZ28" s="22"/>
      <c r="CA28" s="22"/>
      <c r="CB28" s="22"/>
      <c r="CC28" s="22"/>
      <c r="CD28" s="22"/>
    </row>
    <row r="29" spans="1:82" s="35" customFormat="1" ht="27.95" customHeight="1" x14ac:dyDescent="0.25">
      <c r="A29" s="19">
        <v>28</v>
      </c>
      <c r="B29" s="19"/>
      <c r="C29" s="19" t="s">
        <v>207</v>
      </c>
      <c r="D29" s="48">
        <v>6898179.6699999999</v>
      </c>
      <c r="E29" s="48">
        <v>407371</v>
      </c>
      <c r="F29" s="19" t="s">
        <v>197</v>
      </c>
      <c r="G29" s="19" t="s">
        <v>46</v>
      </c>
      <c r="H29" s="49">
        <v>1254</v>
      </c>
      <c r="I29" s="22" t="s">
        <v>26</v>
      </c>
      <c r="J29" s="22" t="s">
        <v>27</v>
      </c>
      <c r="K29" s="22"/>
      <c r="L29" s="22" t="s">
        <v>25</v>
      </c>
      <c r="M29" s="22" t="s">
        <v>28</v>
      </c>
      <c r="N29" s="22"/>
      <c r="O29" s="50">
        <v>60</v>
      </c>
      <c r="P29" s="46" t="s">
        <v>64</v>
      </c>
      <c r="Q29" s="24">
        <f t="shared" si="13"/>
        <v>1892160</v>
      </c>
      <c r="R29" s="19">
        <v>247</v>
      </c>
      <c r="S29" s="25">
        <v>31594</v>
      </c>
      <c r="T29" s="22" t="s">
        <v>29</v>
      </c>
      <c r="U29" s="22" t="s">
        <v>41</v>
      </c>
      <c r="V29" s="26" t="s">
        <v>285</v>
      </c>
      <c r="W29" s="27" t="s">
        <v>272</v>
      </c>
      <c r="X29" s="27" t="s">
        <v>271</v>
      </c>
      <c r="Y29" s="22"/>
      <c r="Z29" s="22"/>
      <c r="AA29" s="28"/>
      <c r="AB29" s="28"/>
      <c r="AC29" s="22"/>
      <c r="AD29" s="22"/>
      <c r="AE29" s="22"/>
      <c r="AF29" s="22"/>
      <c r="AG29" s="29"/>
      <c r="AH29" s="30"/>
      <c r="AI29" s="31"/>
      <c r="AJ29" s="32"/>
      <c r="AK29" s="22"/>
      <c r="AL29" s="22"/>
      <c r="AM29" s="22"/>
      <c r="AN29" s="22"/>
      <c r="AO29" s="22"/>
      <c r="AP29" s="22"/>
      <c r="AQ29" s="22"/>
      <c r="AR29" s="19"/>
      <c r="AS29" s="19"/>
      <c r="AT29" s="27"/>
      <c r="AU29" s="27"/>
      <c r="AV29" s="19"/>
      <c r="AW29" s="19"/>
      <c r="AX29" s="69" t="str">
        <f t="shared" si="14"/>
        <v/>
      </c>
      <c r="AY29" s="71"/>
      <c r="AZ29" s="22"/>
      <c r="BA29" s="22"/>
      <c r="BB29" s="22"/>
      <c r="BC29" s="22"/>
      <c r="BD29" s="22"/>
      <c r="BE29" s="22"/>
      <c r="BF29" s="22"/>
      <c r="BG29" s="22"/>
      <c r="BH29" s="22"/>
      <c r="BI29" s="22"/>
      <c r="BJ29" s="22"/>
      <c r="BK29" s="22"/>
      <c r="BL29" s="22"/>
      <c r="BM29" s="22"/>
      <c r="BN29" s="22"/>
      <c r="BO29" s="22"/>
      <c r="BP29" s="22"/>
      <c r="BQ29" s="22"/>
      <c r="BR29" s="74"/>
      <c r="BS29" s="74"/>
      <c r="BT29" s="74"/>
      <c r="BU29" s="74"/>
      <c r="BV29" s="74"/>
      <c r="BW29" s="74"/>
      <c r="BX29" s="74"/>
      <c r="BY29" s="74"/>
      <c r="BZ29" s="74"/>
      <c r="CA29" s="74"/>
      <c r="CB29" s="74"/>
      <c r="CC29" s="74"/>
      <c r="CD29" s="74"/>
    </row>
    <row r="30" spans="1:82" s="35" customFormat="1" ht="27.95" customHeight="1" x14ac:dyDescent="0.25">
      <c r="A30" s="19">
        <v>29</v>
      </c>
      <c r="B30" s="19"/>
      <c r="C30" s="19" t="s">
        <v>208</v>
      </c>
      <c r="D30" s="51">
        <v>6905912</v>
      </c>
      <c r="E30" s="51">
        <v>400821</v>
      </c>
      <c r="F30" s="19" t="s">
        <v>197</v>
      </c>
      <c r="G30" s="19" t="s">
        <v>46</v>
      </c>
      <c r="H30" s="49">
        <v>1104</v>
      </c>
      <c r="I30" s="22" t="s">
        <v>26</v>
      </c>
      <c r="J30" s="22" t="s">
        <v>27</v>
      </c>
      <c r="K30" s="22"/>
      <c r="L30" s="22" t="s">
        <v>25</v>
      </c>
      <c r="M30" s="22" t="s">
        <v>28</v>
      </c>
      <c r="N30" s="22"/>
      <c r="O30" s="23">
        <v>100</v>
      </c>
      <c r="P30" s="19" t="s">
        <v>64</v>
      </c>
      <c r="Q30" s="24">
        <f t="shared" si="13"/>
        <v>3153600</v>
      </c>
      <c r="R30" s="19">
        <v>395</v>
      </c>
      <c r="S30" s="52">
        <v>1985</v>
      </c>
      <c r="T30" s="22" t="s">
        <v>29</v>
      </c>
      <c r="U30" s="22" t="s">
        <v>41</v>
      </c>
      <c r="V30" s="39" t="s">
        <v>267</v>
      </c>
      <c r="W30" s="19">
        <v>47</v>
      </c>
      <c r="X30" s="19">
        <v>2013</v>
      </c>
      <c r="Y30" s="22"/>
      <c r="Z30" s="22"/>
      <c r="AA30" s="28"/>
      <c r="AB30" s="28"/>
      <c r="AC30" s="22"/>
      <c r="AD30" s="22"/>
      <c r="AE30" s="22"/>
      <c r="AF30" s="22"/>
      <c r="AG30" s="29"/>
      <c r="AH30" s="30"/>
      <c r="AI30" s="31"/>
      <c r="AJ30" s="32"/>
      <c r="AK30" s="22"/>
      <c r="AL30" s="22"/>
      <c r="AM30" s="22"/>
      <c r="AN30" s="22"/>
      <c r="AO30" s="22"/>
      <c r="AP30" s="22"/>
      <c r="AQ30" s="22"/>
      <c r="AR30" s="19"/>
      <c r="AS30" s="19"/>
      <c r="AT30" s="27"/>
      <c r="AU30" s="27"/>
      <c r="AV30" s="19"/>
      <c r="AW30" s="19"/>
      <c r="AX30" s="69" t="str">
        <f t="shared" si="14"/>
        <v/>
      </c>
      <c r="AY30" s="71"/>
      <c r="AZ30" s="22"/>
      <c r="BA30" s="22"/>
      <c r="BB30" s="22"/>
      <c r="BC30" s="22"/>
      <c r="BD30" s="22"/>
      <c r="BE30" s="22"/>
      <c r="BF30" s="22"/>
      <c r="BG30" s="22"/>
      <c r="BH30" s="22"/>
      <c r="BI30" s="22"/>
      <c r="BJ30" s="22"/>
      <c r="BK30" s="22"/>
      <c r="BL30" s="22"/>
      <c r="BM30" s="22"/>
      <c r="BN30" s="22"/>
      <c r="BO30" s="22"/>
      <c r="BP30" s="22"/>
      <c r="BQ30" s="22"/>
      <c r="BR30" s="74"/>
      <c r="BS30" s="74"/>
      <c r="BT30" s="74"/>
      <c r="BU30" s="74"/>
      <c r="BV30" s="74"/>
      <c r="BW30" s="74"/>
      <c r="BX30" s="74"/>
      <c r="BY30" s="74"/>
      <c r="BZ30" s="74"/>
      <c r="CA30" s="74"/>
      <c r="CB30" s="74"/>
      <c r="CC30" s="74"/>
      <c r="CD30" s="74"/>
    </row>
    <row r="31" spans="1:82" s="35" customFormat="1" ht="27.95" customHeight="1" x14ac:dyDescent="0.25">
      <c r="A31" s="19">
        <v>30</v>
      </c>
      <c r="B31" s="19"/>
      <c r="C31" s="19" t="s">
        <v>209</v>
      </c>
      <c r="D31" s="51">
        <v>6906260</v>
      </c>
      <c r="E31" s="51">
        <v>400897</v>
      </c>
      <c r="F31" s="19" t="s">
        <v>197</v>
      </c>
      <c r="G31" s="19" t="s">
        <v>46</v>
      </c>
      <c r="H31" s="49">
        <v>1100</v>
      </c>
      <c r="I31" s="22" t="s">
        <v>26</v>
      </c>
      <c r="J31" s="22" t="s">
        <v>27</v>
      </c>
      <c r="K31" s="22"/>
      <c r="L31" s="22" t="s">
        <v>25</v>
      </c>
      <c r="M31" s="22" t="s">
        <v>28</v>
      </c>
      <c r="N31" s="22"/>
      <c r="O31" s="23">
        <v>80</v>
      </c>
      <c r="P31" s="19" t="s">
        <v>64</v>
      </c>
      <c r="Q31" s="24">
        <f t="shared" si="13"/>
        <v>2522880</v>
      </c>
      <c r="R31" s="19">
        <v>227</v>
      </c>
      <c r="S31" s="52">
        <v>1986</v>
      </c>
      <c r="T31" s="22" t="s">
        <v>29</v>
      </c>
      <c r="U31" s="22" t="s">
        <v>41</v>
      </c>
      <c r="V31" s="39">
        <v>70</v>
      </c>
      <c r="W31" s="19">
        <v>48</v>
      </c>
      <c r="X31" s="19">
        <v>2013</v>
      </c>
      <c r="Y31" s="22"/>
      <c r="Z31" s="22"/>
      <c r="AA31" s="28"/>
      <c r="AB31" s="28"/>
      <c r="AC31" s="22"/>
      <c r="AD31" s="22"/>
      <c r="AE31" s="22"/>
      <c r="AF31" s="22"/>
      <c r="AG31" s="29"/>
      <c r="AH31" s="30"/>
      <c r="AI31" s="31"/>
      <c r="AJ31" s="32"/>
      <c r="AK31" s="22"/>
      <c r="AL31" s="22"/>
      <c r="AM31" s="22"/>
      <c r="AN31" s="22"/>
      <c r="AO31" s="22"/>
      <c r="AP31" s="22"/>
      <c r="AQ31" s="22"/>
      <c r="AR31" s="19"/>
      <c r="AS31" s="19"/>
      <c r="AT31" s="27"/>
      <c r="AU31" s="27"/>
      <c r="AV31" s="19"/>
      <c r="AW31" s="19"/>
      <c r="AX31" s="69" t="str">
        <f t="shared" si="14"/>
        <v/>
      </c>
      <c r="AY31" s="71"/>
      <c r="AZ31" s="22"/>
      <c r="BA31" s="22"/>
      <c r="BB31" s="22"/>
      <c r="BC31" s="22"/>
      <c r="BD31" s="22"/>
      <c r="BE31" s="22"/>
      <c r="BF31" s="22"/>
      <c r="BG31" s="22"/>
      <c r="BH31" s="22"/>
      <c r="BI31" s="22"/>
      <c r="BJ31" s="22"/>
      <c r="BK31" s="22"/>
      <c r="BL31" s="22"/>
      <c r="BM31" s="22"/>
      <c r="BN31" s="22"/>
      <c r="BO31" s="22"/>
      <c r="BP31" s="22"/>
      <c r="BQ31" s="22"/>
      <c r="BR31" s="74"/>
      <c r="BS31" s="74"/>
      <c r="BT31" s="74"/>
      <c r="BU31" s="74"/>
      <c r="BV31" s="74"/>
      <c r="BW31" s="74"/>
      <c r="BX31" s="74"/>
      <c r="BY31" s="74"/>
      <c r="BZ31" s="74"/>
      <c r="CA31" s="74"/>
      <c r="CB31" s="74"/>
      <c r="CC31" s="74"/>
      <c r="CD31" s="74"/>
    </row>
    <row r="32" spans="1:82" s="35" customFormat="1" ht="27.95" customHeight="1" x14ac:dyDescent="0.25">
      <c r="A32" s="19">
        <v>31</v>
      </c>
      <c r="B32" s="19"/>
      <c r="C32" s="19" t="s">
        <v>210</v>
      </c>
      <c r="D32" s="48">
        <v>6912841</v>
      </c>
      <c r="E32" s="48">
        <v>398224</v>
      </c>
      <c r="F32" s="19" t="s">
        <v>197</v>
      </c>
      <c r="G32" s="19" t="s">
        <v>46</v>
      </c>
      <c r="H32" s="49">
        <v>1032</v>
      </c>
      <c r="I32" s="22" t="s">
        <v>26</v>
      </c>
      <c r="J32" s="22" t="s">
        <v>27</v>
      </c>
      <c r="K32" s="22"/>
      <c r="L32" s="22" t="s">
        <v>25</v>
      </c>
      <c r="M32" s="22" t="s">
        <v>28</v>
      </c>
      <c r="N32" s="22"/>
      <c r="O32" s="37">
        <v>80</v>
      </c>
      <c r="P32" s="19" t="s">
        <v>64</v>
      </c>
      <c r="Q32" s="24">
        <f t="shared" si="13"/>
        <v>2522880</v>
      </c>
      <c r="R32" s="19">
        <v>151</v>
      </c>
      <c r="S32" s="25">
        <v>31160</v>
      </c>
      <c r="T32" s="22" t="s">
        <v>29</v>
      </c>
      <c r="U32" s="22" t="s">
        <v>41</v>
      </c>
      <c r="V32" s="26" t="s">
        <v>282</v>
      </c>
      <c r="W32" s="27" t="s">
        <v>283</v>
      </c>
      <c r="X32" s="27" t="s">
        <v>271</v>
      </c>
      <c r="Y32" s="22"/>
      <c r="Z32" s="22"/>
      <c r="AA32" s="28"/>
      <c r="AB32" s="22"/>
      <c r="AC32" s="22"/>
      <c r="AD32" s="22"/>
      <c r="AE32" s="22"/>
      <c r="AF32" s="22"/>
      <c r="AG32" s="29"/>
      <c r="AH32" s="30"/>
      <c r="AI32" s="31"/>
      <c r="AJ32" s="32"/>
      <c r="AK32" s="22"/>
      <c r="AL32" s="22"/>
      <c r="AM32" s="22"/>
      <c r="AN32" s="22"/>
      <c r="AO32" s="22"/>
      <c r="AP32" s="22"/>
      <c r="AQ32" s="22"/>
      <c r="AR32" s="19"/>
      <c r="AS32" s="19"/>
      <c r="AT32" s="27"/>
      <c r="AU32" s="27"/>
      <c r="AV32" s="19"/>
      <c r="AW32" s="19"/>
      <c r="AX32" s="69" t="str">
        <f t="shared" si="14"/>
        <v/>
      </c>
      <c r="AY32" s="71"/>
      <c r="AZ32" s="22"/>
      <c r="BA32" s="22"/>
      <c r="BB32" s="22"/>
      <c r="BC32" s="22"/>
      <c r="BD32" s="22"/>
      <c r="BE32" s="22"/>
      <c r="BF32" s="22"/>
      <c r="BG32" s="22"/>
      <c r="BH32" s="22"/>
      <c r="BI32" s="22"/>
      <c r="BJ32" s="22"/>
      <c r="BK32" s="22"/>
      <c r="BL32" s="22"/>
      <c r="BM32" s="22"/>
      <c r="BN32" s="22"/>
      <c r="BO32" s="22"/>
      <c r="BP32" s="22"/>
      <c r="BQ32" s="22"/>
      <c r="BR32" s="74"/>
      <c r="BS32" s="74"/>
      <c r="BT32" s="74"/>
      <c r="BU32" s="74"/>
      <c r="BV32" s="74"/>
      <c r="BW32" s="74"/>
      <c r="BX32" s="74"/>
      <c r="BY32" s="74"/>
      <c r="BZ32" s="74"/>
      <c r="CA32" s="74"/>
      <c r="CB32" s="74"/>
      <c r="CC32" s="74"/>
      <c r="CD32" s="74"/>
    </row>
    <row r="33" spans="1:82" s="35" customFormat="1" ht="27.95" customHeight="1" x14ac:dyDescent="0.25">
      <c r="A33" s="19">
        <v>32</v>
      </c>
      <c r="B33" s="19"/>
      <c r="C33" s="19" t="s">
        <v>211</v>
      </c>
      <c r="D33" s="51">
        <v>6915295</v>
      </c>
      <c r="E33" s="51">
        <v>396995</v>
      </c>
      <c r="F33" s="19" t="s">
        <v>197</v>
      </c>
      <c r="G33" s="19" t="s">
        <v>46</v>
      </c>
      <c r="H33" s="49">
        <v>1012</v>
      </c>
      <c r="I33" s="22" t="s">
        <v>26</v>
      </c>
      <c r="J33" s="22" t="s">
        <v>27</v>
      </c>
      <c r="K33" s="22"/>
      <c r="L33" s="22" t="s">
        <v>25</v>
      </c>
      <c r="M33" s="22" t="s">
        <v>28</v>
      </c>
      <c r="N33" s="22"/>
      <c r="O33" s="37">
        <v>60</v>
      </c>
      <c r="P33" s="19" t="s">
        <v>64</v>
      </c>
      <c r="Q33" s="24">
        <f t="shared" si="13"/>
        <v>1892160</v>
      </c>
      <c r="R33" s="19">
        <v>241</v>
      </c>
      <c r="S33" s="25">
        <v>31938</v>
      </c>
      <c r="T33" s="22" t="s">
        <v>29</v>
      </c>
      <c r="U33" s="22" t="s">
        <v>41</v>
      </c>
      <c r="V33" s="26" t="s">
        <v>286</v>
      </c>
      <c r="W33" s="19">
        <v>156</v>
      </c>
      <c r="X33" s="19">
        <v>2008</v>
      </c>
      <c r="Y33" s="22"/>
      <c r="Z33" s="22"/>
      <c r="AA33" s="28"/>
      <c r="AB33" s="22"/>
      <c r="AC33" s="22"/>
      <c r="AD33" s="22"/>
      <c r="AE33" s="22"/>
      <c r="AF33" s="22"/>
      <c r="AG33" s="29"/>
      <c r="AH33" s="30"/>
      <c r="AI33" s="31"/>
      <c r="AJ33" s="32"/>
      <c r="AK33" s="22"/>
      <c r="AL33" s="22"/>
      <c r="AM33" s="22"/>
      <c r="AN33" s="22"/>
      <c r="AO33" s="22"/>
      <c r="AP33" s="22"/>
      <c r="AQ33" s="22"/>
      <c r="AR33" s="19"/>
      <c r="AS33" s="19"/>
      <c r="AT33" s="27"/>
      <c r="AU33" s="27"/>
      <c r="AV33" s="19"/>
      <c r="AW33" s="19"/>
      <c r="AX33" s="69" t="str">
        <f t="shared" si="14"/>
        <v/>
      </c>
      <c r="AY33" s="71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2"/>
      <c r="BL33" s="22"/>
      <c r="BM33" s="22"/>
      <c r="BN33" s="22"/>
      <c r="BO33" s="22"/>
      <c r="BP33" s="22"/>
      <c r="BQ33" s="22"/>
      <c r="BR33" s="74"/>
      <c r="BS33" s="74"/>
      <c r="BT33" s="74"/>
      <c r="BU33" s="74"/>
      <c r="BV33" s="74"/>
      <c r="BW33" s="74"/>
      <c r="BX33" s="74"/>
      <c r="BY33" s="74"/>
      <c r="BZ33" s="74"/>
      <c r="CA33" s="74"/>
      <c r="CB33" s="74"/>
      <c r="CC33" s="74"/>
      <c r="CD33" s="74"/>
    </row>
    <row r="34" spans="1:82" s="35" customFormat="1" ht="27.95" customHeight="1" x14ac:dyDescent="0.25">
      <c r="A34" s="19">
        <v>33</v>
      </c>
      <c r="B34" s="19"/>
      <c r="C34" s="19" t="s">
        <v>212</v>
      </c>
      <c r="D34" s="48">
        <v>0</v>
      </c>
      <c r="E34" s="48">
        <v>0</v>
      </c>
      <c r="F34" s="19" t="s">
        <v>197</v>
      </c>
      <c r="G34" s="19" t="s">
        <v>46</v>
      </c>
      <c r="H34" s="45"/>
      <c r="I34" s="22" t="s">
        <v>26</v>
      </c>
      <c r="J34" s="22" t="s">
        <v>27</v>
      </c>
      <c r="K34" s="22"/>
      <c r="L34" s="22" t="s">
        <v>25</v>
      </c>
      <c r="M34" s="22" t="s">
        <v>28</v>
      </c>
      <c r="N34" s="22"/>
      <c r="O34" s="23">
        <v>2</v>
      </c>
      <c r="P34" s="19" t="s">
        <v>64</v>
      </c>
      <c r="Q34" s="24">
        <f t="shared" si="13"/>
        <v>63072.000000000007</v>
      </c>
      <c r="R34" s="19">
        <v>241</v>
      </c>
      <c r="S34" s="25">
        <v>31938</v>
      </c>
      <c r="T34" s="22" t="s">
        <v>29</v>
      </c>
      <c r="U34" s="22" t="s">
        <v>41</v>
      </c>
      <c r="V34" s="36" t="s">
        <v>268</v>
      </c>
      <c r="W34" s="19">
        <v>41</v>
      </c>
      <c r="X34" s="19">
        <v>2012</v>
      </c>
      <c r="Y34" s="22"/>
      <c r="Z34" s="22"/>
      <c r="AA34" s="22"/>
      <c r="AB34" s="22"/>
      <c r="AC34" s="22"/>
      <c r="AD34" s="22"/>
      <c r="AE34" s="22"/>
      <c r="AF34" s="22"/>
      <c r="AG34" s="22"/>
      <c r="AH34" s="19"/>
      <c r="AI34" s="19"/>
      <c r="AJ34" s="32"/>
      <c r="AK34" s="22"/>
      <c r="AL34" s="22"/>
      <c r="AM34" s="22"/>
      <c r="AN34" s="22"/>
      <c r="AO34" s="22"/>
      <c r="AP34" s="22"/>
      <c r="AQ34" s="22"/>
      <c r="AR34" s="19"/>
      <c r="AS34" s="19"/>
      <c r="AT34" s="27"/>
      <c r="AU34" s="27"/>
      <c r="AV34" s="19"/>
      <c r="AW34" s="19"/>
      <c r="AX34" s="69" t="str">
        <f t="shared" si="14"/>
        <v/>
      </c>
      <c r="AY34" s="71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2"/>
      <c r="BL34" s="22"/>
      <c r="BM34" s="22"/>
      <c r="BN34" s="22"/>
      <c r="BO34" s="22"/>
      <c r="BP34" s="22"/>
      <c r="BQ34" s="22"/>
      <c r="BR34" s="74"/>
      <c r="BS34" s="74"/>
      <c r="BT34" s="74"/>
      <c r="BU34" s="74"/>
      <c r="BV34" s="74"/>
      <c r="BW34" s="74"/>
      <c r="BX34" s="74"/>
      <c r="BY34" s="74"/>
      <c r="BZ34" s="74"/>
      <c r="CA34" s="74"/>
      <c r="CB34" s="74"/>
      <c r="CC34" s="74"/>
      <c r="CD34" s="74"/>
    </row>
    <row r="35" spans="1:82" s="35" customFormat="1" ht="27.95" customHeight="1" x14ac:dyDescent="0.25">
      <c r="A35" s="19">
        <v>34</v>
      </c>
      <c r="B35" s="19"/>
      <c r="C35" s="19" t="s">
        <v>213</v>
      </c>
      <c r="D35" s="48">
        <v>6931940</v>
      </c>
      <c r="E35" s="48">
        <v>382509</v>
      </c>
      <c r="F35" s="19" t="s">
        <v>197</v>
      </c>
      <c r="G35" s="19" t="s">
        <v>46</v>
      </c>
      <c r="H35" s="53">
        <v>776</v>
      </c>
      <c r="I35" s="22" t="s">
        <v>26</v>
      </c>
      <c r="J35" s="22" t="s">
        <v>27</v>
      </c>
      <c r="K35" s="22"/>
      <c r="L35" s="22" t="s">
        <v>25</v>
      </c>
      <c r="M35" s="22" t="s">
        <v>28</v>
      </c>
      <c r="N35" s="22"/>
      <c r="O35" s="23">
        <v>50</v>
      </c>
      <c r="P35" s="19" t="s">
        <v>64</v>
      </c>
      <c r="Q35" s="24">
        <f t="shared" si="13"/>
        <v>1576800</v>
      </c>
      <c r="R35" s="19">
        <v>212</v>
      </c>
      <c r="S35" s="25">
        <v>34479</v>
      </c>
      <c r="T35" s="22" t="s">
        <v>29</v>
      </c>
      <c r="U35" s="22" t="s">
        <v>41</v>
      </c>
      <c r="V35" s="36" t="s">
        <v>269</v>
      </c>
      <c r="W35" s="19">
        <v>11</v>
      </c>
      <c r="X35" s="19">
        <v>2007</v>
      </c>
      <c r="Y35" s="22"/>
      <c r="Z35" s="22"/>
      <c r="AA35" s="22"/>
      <c r="AB35" s="22"/>
      <c r="AC35" s="22"/>
      <c r="AD35" s="22"/>
      <c r="AE35" s="22"/>
      <c r="AF35" s="22"/>
      <c r="AG35" s="22"/>
      <c r="AH35" s="19"/>
      <c r="AI35" s="19"/>
      <c r="AJ35" s="32"/>
      <c r="AK35" s="22"/>
      <c r="AL35" s="22"/>
      <c r="AM35" s="22"/>
      <c r="AN35" s="22"/>
      <c r="AO35" s="22"/>
      <c r="AP35" s="22"/>
      <c r="AQ35" s="22"/>
      <c r="AR35" s="19"/>
      <c r="AS35" s="19"/>
      <c r="AT35" s="27"/>
      <c r="AU35" s="27"/>
      <c r="AV35" s="19"/>
      <c r="AW35" s="19"/>
      <c r="AX35" s="69" t="str">
        <f t="shared" si="14"/>
        <v/>
      </c>
      <c r="AY35" s="71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2"/>
      <c r="BL35" s="22"/>
      <c r="BM35" s="22"/>
      <c r="BN35" s="22"/>
      <c r="BO35" s="22"/>
      <c r="BP35" s="22"/>
      <c r="BQ35" s="22"/>
      <c r="BR35" s="74"/>
      <c r="BS35" s="74"/>
      <c r="BT35" s="74"/>
      <c r="BU35" s="74"/>
      <c r="BV35" s="74"/>
      <c r="BW35" s="74"/>
      <c r="BX35" s="74"/>
      <c r="BY35" s="74"/>
      <c r="BZ35" s="74"/>
      <c r="CA35" s="74"/>
      <c r="CB35" s="74"/>
      <c r="CC35" s="74"/>
      <c r="CD35" s="74"/>
    </row>
    <row r="36" spans="1:82" s="42" customFormat="1" ht="27.95" customHeight="1" x14ac:dyDescent="0.25">
      <c r="A36" s="19">
        <v>35</v>
      </c>
      <c r="B36" s="19"/>
      <c r="C36" s="19" t="s">
        <v>214</v>
      </c>
      <c r="D36" s="48">
        <v>6932742</v>
      </c>
      <c r="E36" s="48">
        <v>382550</v>
      </c>
      <c r="F36" s="19" t="s">
        <v>197</v>
      </c>
      <c r="G36" s="19" t="s">
        <v>46</v>
      </c>
      <c r="H36" s="53">
        <v>762</v>
      </c>
      <c r="I36" s="22" t="s">
        <v>26</v>
      </c>
      <c r="J36" s="22" t="s">
        <v>27</v>
      </c>
      <c r="K36" s="22"/>
      <c r="L36" s="22" t="s">
        <v>25</v>
      </c>
      <c r="M36" s="22" t="s">
        <v>28</v>
      </c>
      <c r="N36" s="22"/>
      <c r="O36" s="23">
        <v>100</v>
      </c>
      <c r="P36" s="19" t="s">
        <v>64</v>
      </c>
      <c r="Q36" s="24">
        <f t="shared" si="13"/>
        <v>3153600</v>
      </c>
      <c r="R36" s="19">
        <v>310</v>
      </c>
      <c r="S36" s="25">
        <v>31631</v>
      </c>
      <c r="T36" s="22" t="s">
        <v>29</v>
      </c>
      <c r="U36" s="22" t="s">
        <v>41</v>
      </c>
      <c r="V36" s="36">
        <v>10</v>
      </c>
      <c r="W36" s="19">
        <v>10</v>
      </c>
      <c r="X36" s="19">
        <v>2007</v>
      </c>
      <c r="Y36" s="22"/>
      <c r="Z36" s="22"/>
      <c r="AA36" s="22"/>
      <c r="AB36" s="22"/>
      <c r="AC36" s="22"/>
      <c r="AD36" s="22"/>
      <c r="AE36" s="22"/>
      <c r="AF36" s="22"/>
      <c r="AG36" s="22"/>
      <c r="AH36" s="19"/>
      <c r="AI36" s="19"/>
      <c r="AJ36" s="32"/>
      <c r="AK36" s="22"/>
      <c r="AL36" s="22"/>
      <c r="AM36" s="22"/>
      <c r="AN36" s="22"/>
      <c r="AO36" s="22"/>
      <c r="AP36" s="22"/>
      <c r="AQ36" s="22"/>
      <c r="AR36" s="19"/>
      <c r="AS36" s="19"/>
      <c r="AT36" s="27"/>
      <c r="AU36" s="27"/>
      <c r="AV36" s="19"/>
      <c r="AW36" s="19"/>
      <c r="AX36" s="69" t="str">
        <f t="shared" si="14"/>
        <v/>
      </c>
      <c r="AY36" s="71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2"/>
      <c r="BL36" s="22"/>
      <c r="BM36" s="22"/>
      <c r="BN36" s="22"/>
      <c r="BO36" s="22"/>
      <c r="BP36" s="22"/>
      <c r="BQ36" s="22"/>
      <c r="BR36" s="38"/>
      <c r="BS36" s="38"/>
      <c r="BT36" s="38"/>
      <c r="BU36" s="38"/>
      <c r="BV36" s="38"/>
      <c r="BW36" s="38"/>
      <c r="BX36" s="38"/>
      <c r="BY36" s="38"/>
      <c r="BZ36" s="38"/>
      <c r="CA36" s="38"/>
      <c r="CB36" s="38"/>
      <c r="CC36" s="38"/>
      <c r="CD36" s="38"/>
    </row>
    <row r="37" spans="1:82" s="35" customFormat="1" ht="27.95" customHeight="1" x14ac:dyDescent="0.25">
      <c r="A37" s="19">
        <v>36</v>
      </c>
      <c r="B37" s="19"/>
      <c r="C37" s="19" t="s">
        <v>215</v>
      </c>
      <c r="D37" s="48">
        <v>6949232.0800000001</v>
      </c>
      <c r="E37" s="48">
        <v>376003.17</v>
      </c>
      <c r="F37" s="46" t="s">
        <v>197</v>
      </c>
      <c r="G37" s="46" t="s">
        <v>46</v>
      </c>
      <c r="H37" s="53">
        <v>589</v>
      </c>
      <c r="I37" s="22" t="s">
        <v>26</v>
      </c>
      <c r="J37" s="22" t="s">
        <v>27</v>
      </c>
      <c r="K37" s="22"/>
      <c r="L37" s="22" t="s">
        <v>25</v>
      </c>
      <c r="M37" s="22" t="s">
        <v>28</v>
      </c>
      <c r="N37" s="22"/>
      <c r="O37" s="37">
        <v>81</v>
      </c>
      <c r="P37" s="19" t="s">
        <v>64</v>
      </c>
      <c r="Q37" s="24">
        <f t="shared" si="13"/>
        <v>2554416</v>
      </c>
      <c r="R37" s="19">
        <v>393</v>
      </c>
      <c r="S37" s="25">
        <v>32050</v>
      </c>
      <c r="T37" s="22" t="s">
        <v>29</v>
      </c>
      <c r="U37" s="22" t="s">
        <v>41</v>
      </c>
      <c r="V37" s="26" t="s">
        <v>284</v>
      </c>
      <c r="W37" s="19">
        <v>40</v>
      </c>
      <c r="X37" s="19">
        <v>2006</v>
      </c>
      <c r="Y37" s="22"/>
      <c r="Z37" s="22"/>
      <c r="AA37" s="22"/>
      <c r="AB37" s="22"/>
      <c r="AC37" s="22"/>
      <c r="AD37" s="22"/>
      <c r="AE37" s="22"/>
      <c r="AF37" s="22"/>
      <c r="AG37" s="22"/>
      <c r="AH37" s="19"/>
      <c r="AI37" s="19"/>
      <c r="AJ37" s="32"/>
      <c r="AK37" s="22"/>
      <c r="AL37" s="22"/>
      <c r="AM37" s="22"/>
      <c r="AN37" s="22"/>
      <c r="AO37" s="22"/>
      <c r="AP37" s="22"/>
      <c r="AQ37" s="22"/>
      <c r="AR37" s="19"/>
      <c r="AS37" s="19"/>
      <c r="AT37" s="27"/>
      <c r="AU37" s="27"/>
      <c r="AV37" s="19"/>
      <c r="AW37" s="19"/>
      <c r="AX37" s="69" t="str">
        <f t="shared" si="14"/>
        <v/>
      </c>
      <c r="AY37" s="71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2"/>
      <c r="BL37" s="22"/>
      <c r="BM37" s="22"/>
      <c r="BN37" s="22"/>
      <c r="BO37" s="22"/>
      <c r="BP37" s="22"/>
      <c r="BQ37" s="22"/>
      <c r="BR37" s="74"/>
      <c r="BS37" s="74"/>
      <c r="BT37" s="74"/>
      <c r="BU37" s="74"/>
      <c r="BV37" s="74"/>
      <c r="BW37" s="74"/>
      <c r="BX37" s="74"/>
      <c r="BY37" s="74"/>
      <c r="BZ37" s="74"/>
      <c r="CA37" s="74"/>
      <c r="CB37" s="74"/>
      <c r="CC37" s="74"/>
      <c r="CD37" s="74"/>
    </row>
    <row r="38" spans="1:82" s="35" customFormat="1" ht="37.5" customHeight="1" x14ac:dyDescent="0.25">
      <c r="A38" s="19">
        <v>37</v>
      </c>
      <c r="B38" s="19"/>
      <c r="C38" s="19" t="s">
        <v>107</v>
      </c>
      <c r="D38" s="54">
        <v>6886653</v>
      </c>
      <c r="E38" s="54">
        <v>437053</v>
      </c>
      <c r="F38" s="46" t="s">
        <v>197</v>
      </c>
      <c r="G38" s="46" t="s">
        <v>46</v>
      </c>
      <c r="H38" s="55">
        <v>2610.91</v>
      </c>
      <c r="I38" s="22" t="s">
        <v>26</v>
      </c>
      <c r="J38" s="22" t="s">
        <v>27</v>
      </c>
      <c r="K38" s="22"/>
      <c r="L38" s="22" t="s">
        <v>25</v>
      </c>
      <c r="M38" s="22" t="s">
        <v>28</v>
      </c>
      <c r="N38" s="22"/>
      <c r="O38" s="23">
        <v>0</v>
      </c>
      <c r="P38" s="19" t="s">
        <v>64</v>
      </c>
      <c r="Q38" s="24">
        <f t="shared" si="13"/>
        <v>0</v>
      </c>
      <c r="R38" s="19">
        <v>446</v>
      </c>
      <c r="S38" s="19">
        <v>2015</v>
      </c>
      <c r="T38" s="22" t="s">
        <v>29</v>
      </c>
      <c r="U38" s="22" t="s">
        <v>33</v>
      </c>
      <c r="V38" s="36" t="s">
        <v>195</v>
      </c>
      <c r="W38" s="19">
        <v>73</v>
      </c>
      <c r="X38" s="19">
        <v>2005</v>
      </c>
      <c r="Y38" s="22" t="s">
        <v>123</v>
      </c>
      <c r="Z38" s="22" t="s">
        <v>136</v>
      </c>
      <c r="AA38" s="22" t="s">
        <v>184</v>
      </c>
      <c r="AB38" s="22" t="s">
        <v>157</v>
      </c>
      <c r="AC38" s="22"/>
      <c r="AD38" s="22" t="s">
        <v>53</v>
      </c>
      <c r="AE38" s="22" t="s">
        <v>31</v>
      </c>
      <c r="AF38" s="22" t="s">
        <v>37</v>
      </c>
      <c r="AG38" s="29">
        <v>18</v>
      </c>
      <c r="AH38" s="30">
        <v>45</v>
      </c>
      <c r="AI38" s="31">
        <v>50</v>
      </c>
      <c r="AJ38" s="32"/>
      <c r="AK38" s="22"/>
      <c r="AL38" s="22"/>
      <c r="AM38" s="22"/>
      <c r="AN38" s="22"/>
      <c r="AO38" s="22"/>
      <c r="AP38" s="22"/>
      <c r="AQ38" s="22"/>
      <c r="AR38" s="19"/>
      <c r="AS38" s="19"/>
      <c r="AT38" s="27"/>
      <c r="AU38" s="27"/>
      <c r="AV38" s="19"/>
      <c r="AW38" s="19"/>
      <c r="AX38" s="69" t="str">
        <f t="shared" si="14"/>
        <v/>
      </c>
      <c r="AY38" s="71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2"/>
      <c r="BL38" s="22"/>
      <c r="BM38" s="22"/>
      <c r="BN38" s="22"/>
      <c r="BO38" s="22"/>
      <c r="BP38" s="22"/>
      <c r="BQ38" s="22"/>
      <c r="BR38" s="74"/>
      <c r="BS38" s="74"/>
      <c r="BT38" s="74"/>
      <c r="BU38" s="74"/>
      <c r="BV38" s="74"/>
      <c r="BW38" s="74"/>
      <c r="BX38" s="74"/>
      <c r="BY38" s="74"/>
      <c r="BZ38" s="74"/>
      <c r="CA38" s="74"/>
      <c r="CB38" s="74"/>
      <c r="CC38" s="74"/>
      <c r="CD38" s="74"/>
    </row>
    <row r="39" spans="1:82" s="35" customFormat="1" ht="27.95" customHeight="1" x14ac:dyDescent="0.25">
      <c r="A39" s="19">
        <v>38</v>
      </c>
      <c r="B39" s="19"/>
      <c r="C39" s="19" t="s">
        <v>85</v>
      </c>
      <c r="D39" s="20">
        <v>6887431</v>
      </c>
      <c r="E39" s="20">
        <v>437566</v>
      </c>
      <c r="F39" s="19" t="s">
        <v>197</v>
      </c>
      <c r="G39" s="19" t="s">
        <v>46</v>
      </c>
      <c r="H39" s="21">
        <v>2672.0250000000001</v>
      </c>
      <c r="I39" s="22"/>
      <c r="J39" s="22"/>
      <c r="K39" s="22"/>
      <c r="L39" s="22"/>
      <c r="M39" s="22"/>
      <c r="N39" s="22"/>
      <c r="O39" s="23">
        <v>9</v>
      </c>
      <c r="P39" s="19" t="s">
        <v>64</v>
      </c>
      <c r="Q39" s="39">
        <f t="shared" ref="Q39:Q52" si="15">O39*3.6*24*365</f>
        <v>283823.99999999994</v>
      </c>
      <c r="R39" s="19"/>
      <c r="S39" s="19"/>
      <c r="T39" s="22"/>
      <c r="U39" s="22"/>
      <c r="V39" s="36"/>
      <c r="W39" s="19"/>
      <c r="X39" s="19"/>
      <c r="Y39" s="22"/>
      <c r="Z39" s="22" t="s">
        <v>136</v>
      </c>
      <c r="AA39" s="28" t="s">
        <v>152</v>
      </c>
      <c r="AB39" s="22" t="s">
        <v>175</v>
      </c>
      <c r="AC39" s="22"/>
      <c r="AD39" s="22" t="s">
        <v>42</v>
      </c>
      <c r="AE39" s="22" t="s">
        <v>31</v>
      </c>
      <c r="AF39" s="22" t="s">
        <v>96</v>
      </c>
      <c r="AG39" s="29">
        <v>11.19</v>
      </c>
      <c r="AH39" s="30">
        <v>52</v>
      </c>
      <c r="AI39" s="31">
        <v>100</v>
      </c>
      <c r="AJ39" s="32">
        <v>100</v>
      </c>
      <c r="AK39" s="22">
        <v>1110</v>
      </c>
      <c r="AL39" s="22">
        <v>1110</v>
      </c>
      <c r="AM39" s="22">
        <f t="shared" ref="AM39:AM52" si="16">5*AJ39</f>
        <v>500</v>
      </c>
      <c r="AN39" s="22">
        <f t="shared" ref="AN39:AN52" si="17">3*AJ39</f>
        <v>300</v>
      </c>
      <c r="AO39" s="22" t="str">
        <f t="shared" ref="AO39:AO52" si="18">IF(AM39&lt;=AK39,"Cumple","No Cumple")</f>
        <v>Cumple</v>
      </c>
      <c r="AP39" s="22" t="str">
        <f t="shared" ref="AP39:AP52" si="19">IF(AN39&lt;=AL39,"Cumple","No Cumple")</f>
        <v>Cumple</v>
      </c>
      <c r="AQ39" s="22" t="str">
        <f t="shared" ref="AQ39:AQ52" si="20">IF(AND(AO39="Cumple",AP39="Cumple"),"Cumple","No Cumple")</f>
        <v>Cumple</v>
      </c>
      <c r="AR39" s="19" t="s">
        <v>240</v>
      </c>
      <c r="AS39" s="19" t="s">
        <v>240</v>
      </c>
      <c r="AT39" s="27" t="s">
        <v>241</v>
      </c>
      <c r="AU39" s="27" t="s">
        <v>242</v>
      </c>
      <c r="AV39" s="19" t="s">
        <v>238</v>
      </c>
      <c r="AW39" s="40"/>
      <c r="AX39" s="67" t="str">
        <f t="shared" ref="AX39:AX52" si="21">IF(OR(AQ39="No Cumple",AR39="No Cumple",AV39="No Cumple"),"Alta",IF(OR(AS39="No Cumple",AU39="No Cumple"),"Media",IF(AT39="No Cumple","Baja",IF(AND(AQ39="Cumple",AR39="Cumple",AS39="Cumple",AT39="Cumple",AU39="Cumple",AV39="Cumple"),"Cumple",""))))</f>
        <v>Alta</v>
      </c>
      <c r="AY39" s="71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2"/>
      <c r="BL39" s="22"/>
      <c r="BM39" s="22"/>
      <c r="BN39" s="22"/>
      <c r="BO39" s="22"/>
      <c r="BP39" s="22"/>
      <c r="BQ39" s="22"/>
      <c r="BR39" s="74"/>
      <c r="BS39" s="74"/>
      <c r="BT39" s="74"/>
      <c r="BU39" s="74"/>
      <c r="BV39" s="74"/>
      <c r="BW39" s="74"/>
      <c r="BX39" s="74"/>
      <c r="BY39" s="74"/>
      <c r="BZ39" s="74"/>
      <c r="CA39" s="74"/>
      <c r="CB39" s="74"/>
      <c r="CC39" s="74"/>
      <c r="CD39" s="74"/>
    </row>
    <row r="40" spans="1:82" s="35" customFormat="1" ht="27.95" customHeight="1" x14ac:dyDescent="0.25">
      <c r="A40" s="19">
        <v>39</v>
      </c>
      <c r="B40" s="19"/>
      <c r="C40" s="19" t="s">
        <v>86</v>
      </c>
      <c r="D40" s="20">
        <v>6887470</v>
      </c>
      <c r="E40" s="20">
        <v>437546</v>
      </c>
      <c r="F40" s="19" t="s">
        <v>197</v>
      </c>
      <c r="G40" s="19" t="s">
        <v>46</v>
      </c>
      <c r="H40" s="21">
        <v>2669.3960000000002</v>
      </c>
      <c r="I40" s="22"/>
      <c r="J40" s="22"/>
      <c r="K40" s="22"/>
      <c r="L40" s="22"/>
      <c r="M40" s="22"/>
      <c r="N40" s="22"/>
      <c r="O40" s="23">
        <v>6</v>
      </c>
      <c r="P40" s="19" t="s">
        <v>64</v>
      </c>
      <c r="Q40" s="39">
        <f t="shared" si="15"/>
        <v>189216.00000000003</v>
      </c>
      <c r="R40" s="19"/>
      <c r="S40" s="19"/>
      <c r="T40" s="22"/>
      <c r="U40" s="22"/>
      <c r="V40" s="36"/>
      <c r="W40" s="19"/>
      <c r="X40" s="19"/>
      <c r="Y40" s="22"/>
      <c r="Z40" s="22" t="s">
        <v>136</v>
      </c>
      <c r="AA40" s="28" t="s">
        <v>151</v>
      </c>
      <c r="AB40" s="22" t="s">
        <v>176</v>
      </c>
      <c r="AC40" s="22"/>
      <c r="AD40" s="22" t="s">
        <v>42</v>
      </c>
      <c r="AE40" s="22" t="s">
        <v>98</v>
      </c>
      <c r="AF40" s="22" t="s">
        <v>99</v>
      </c>
      <c r="AG40" s="29">
        <v>11.19</v>
      </c>
      <c r="AH40" s="30">
        <v>24</v>
      </c>
      <c r="AI40" s="31">
        <v>100</v>
      </c>
      <c r="AJ40" s="32">
        <v>100</v>
      </c>
      <c r="AK40" s="22">
        <v>1120</v>
      </c>
      <c r="AL40" s="22">
        <v>1110</v>
      </c>
      <c r="AM40" s="22">
        <f t="shared" si="16"/>
        <v>500</v>
      </c>
      <c r="AN40" s="22">
        <f t="shared" si="17"/>
        <v>300</v>
      </c>
      <c r="AO40" s="22" t="str">
        <f t="shared" si="18"/>
        <v>Cumple</v>
      </c>
      <c r="AP40" s="22" t="str">
        <f t="shared" si="19"/>
        <v>Cumple</v>
      </c>
      <c r="AQ40" s="22" t="str">
        <f t="shared" si="20"/>
        <v>Cumple</v>
      </c>
      <c r="AR40" s="19" t="s">
        <v>240</v>
      </c>
      <c r="AS40" s="19" t="s">
        <v>240</v>
      </c>
      <c r="AT40" s="27" t="s">
        <v>241</v>
      </c>
      <c r="AU40" s="27" t="s">
        <v>238</v>
      </c>
      <c r="AV40" s="19" t="s">
        <v>238</v>
      </c>
      <c r="AW40" s="40"/>
      <c r="AX40" s="67" t="str">
        <f t="shared" si="21"/>
        <v>Alta</v>
      </c>
      <c r="AY40" s="71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2"/>
      <c r="BL40" s="22"/>
      <c r="BM40" s="22"/>
      <c r="BN40" s="22"/>
      <c r="BO40" s="22"/>
      <c r="BP40" s="22"/>
      <c r="BQ40" s="22"/>
      <c r="BR40" s="74"/>
      <c r="BS40" s="74"/>
      <c r="BT40" s="74"/>
      <c r="BU40" s="74"/>
      <c r="BV40" s="74"/>
      <c r="BW40" s="74"/>
      <c r="BX40" s="74"/>
      <c r="BY40" s="74"/>
      <c r="BZ40" s="74"/>
      <c r="CA40" s="74"/>
      <c r="CB40" s="74"/>
      <c r="CC40" s="74"/>
      <c r="CD40" s="74"/>
    </row>
    <row r="41" spans="1:82" s="35" customFormat="1" ht="27.95" customHeight="1" x14ac:dyDescent="0.25">
      <c r="A41" s="19">
        <v>40</v>
      </c>
      <c r="B41" s="19"/>
      <c r="C41" s="19" t="s">
        <v>87</v>
      </c>
      <c r="D41" s="20">
        <v>6887346</v>
      </c>
      <c r="E41" s="20">
        <v>437553</v>
      </c>
      <c r="F41" s="19" t="s">
        <v>197</v>
      </c>
      <c r="G41" s="19" t="s">
        <v>46</v>
      </c>
      <c r="H41" s="21">
        <v>2668.6689999999999</v>
      </c>
      <c r="I41" s="22"/>
      <c r="J41" s="22"/>
      <c r="K41" s="22"/>
      <c r="L41" s="22"/>
      <c r="M41" s="22"/>
      <c r="N41" s="22"/>
      <c r="O41" s="23">
        <v>10</v>
      </c>
      <c r="P41" s="19" t="s">
        <v>64</v>
      </c>
      <c r="Q41" s="39">
        <f t="shared" si="15"/>
        <v>315360</v>
      </c>
      <c r="R41" s="19"/>
      <c r="S41" s="19"/>
      <c r="T41" s="22"/>
      <c r="U41" s="22"/>
      <c r="V41" s="36"/>
      <c r="W41" s="19"/>
      <c r="X41" s="19"/>
      <c r="Y41" s="22"/>
      <c r="Z41" s="22" t="s">
        <v>136</v>
      </c>
      <c r="AA41" s="28" t="s">
        <v>250</v>
      </c>
      <c r="AB41" s="22" t="s">
        <v>177</v>
      </c>
      <c r="AC41" s="22"/>
      <c r="AD41" s="22" t="s">
        <v>42</v>
      </c>
      <c r="AE41" s="22" t="s">
        <v>31</v>
      </c>
      <c r="AF41" s="22" t="s">
        <v>100</v>
      </c>
      <c r="AG41" s="29">
        <v>9</v>
      </c>
      <c r="AH41" s="30">
        <v>54</v>
      </c>
      <c r="AI41" s="31">
        <v>100</v>
      </c>
      <c r="AJ41" s="32">
        <v>100</v>
      </c>
      <c r="AK41" s="22">
        <v>1030</v>
      </c>
      <c r="AL41" s="22">
        <v>1030</v>
      </c>
      <c r="AM41" s="22">
        <f t="shared" si="16"/>
        <v>500</v>
      </c>
      <c r="AN41" s="22">
        <f t="shared" si="17"/>
        <v>300</v>
      </c>
      <c r="AO41" s="22" t="str">
        <f t="shared" si="18"/>
        <v>Cumple</v>
      </c>
      <c r="AP41" s="22" t="str">
        <f t="shared" si="19"/>
        <v>Cumple</v>
      </c>
      <c r="AQ41" s="22" t="str">
        <f t="shared" si="20"/>
        <v>Cumple</v>
      </c>
      <c r="AR41" s="19" t="s">
        <v>240</v>
      </c>
      <c r="AS41" s="19" t="s">
        <v>240</v>
      </c>
      <c r="AT41" s="27" t="s">
        <v>241</v>
      </c>
      <c r="AU41" s="27" t="s">
        <v>238</v>
      </c>
      <c r="AV41" s="19" t="s">
        <v>238</v>
      </c>
      <c r="AW41" s="40"/>
      <c r="AX41" s="67" t="str">
        <f t="shared" si="21"/>
        <v>Alta</v>
      </c>
      <c r="AY41" s="71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2"/>
      <c r="BL41" s="22"/>
      <c r="BM41" s="22"/>
      <c r="BN41" s="22"/>
      <c r="BO41" s="22"/>
      <c r="BP41" s="22"/>
      <c r="BQ41" s="22"/>
      <c r="BR41" s="74"/>
      <c r="BS41" s="74"/>
      <c r="BT41" s="74"/>
      <c r="BU41" s="74"/>
      <c r="BV41" s="74"/>
      <c r="BW41" s="74"/>
      <c r="BX41" s="74"/>
      <c r="BY41" s="74"/>
      <c r="BZ41" s="74"/>
      <c r="CA41" s="74"/>
      <c r="CB41" s="74"/>
      <c r="CC41" s="74"/>
      <c r="CD41" s="74"/>
    </row>
    <row r="42" spans="1:82" s="35" customFormat="1" ht="27.95" customHeight="1" x14ac:dyDescent="0.25">
      <c r="A42" s="19">
        <v>41</v>
      </c>
      <c r="B42" s="19"/>
      <c r="C42" s="19" t="s">
        <v>88</v>
      </c>
      <c r="D42" s="20">
        <v>6887403</v>
      </c>
      <c r="E42" s="20">
        <v>437511</v>
      </c>
      <c r="F42" s="19" t="s">
        <v>197</v>
      </c>
      <c r="G42" s="19" t="s">
        <v>46</v>
      </c>
      <c r="H42" s="21">
        <v>2668.422</v>
      </c>
      <c r="I42" s="22"/>
      <c r="J42" s="22"/>
      <c r="K42" s="22"/>
      <c r="L42" s="22"/>
      <c r="M42" s="22"/>
      <c r="N42" s="22"/>
      <c r="O42" s="23">
        <v>5</v>
      </c>
      <c r="P42" s="19" t="s">
        <v>64</v>
      </c>
      <c r="Q42" s="39">
        <f t="shared" si="15"/>
        <v>157680</v>
      </c>
      <c r="R42" s="19"/>
      <c r="S42" s="19"/>
      <c r="T42" s="22"/>
      <c r="U42" s="22"/>
      <c r="V42" s="36"/>
      <c r="W42" s="19"/>
      <c r="X42" s="19"/>
      <c r="Y42" s="22"/>
      <c r="Z42" s="22" t="s">
        <v>136</v>
      </c>
      <c r="AA42" s="43" t="s">
        <v>250</v>
      </c>
      <c r="AB42" s="22" t="s">
        <v>178</v>
      </c>
      <c r="AC42" s="22"/>
      <c r="AD42" s="22" t="s">
        <v>42</v>
      </c>
      <c r="AE42" s="22" t="s">
        <v>31</v>
      </c>
      <c r="AF42" s="22" t="s">
        <v>97</v>
      </c>
      <c r="AG42" s="29">
        <v>8.1999999999999993</v>
      </c>
      <c r="AH42" s="30">
        <v>54</v>
      </c>
      <c r="AI42" s="31">
        <v>100</v>
      </c>
      <c r="AJ42" s="32">
        <v>100</v>
      </c>
      <c r="AK42" s="22">
        <v>1020</v>
      </c>
      <c r="AL42" s="22">
        <v>1110</v>
      </c>
      <c r="AM42" s="22">
        <f t="shared" si="16"/>
        <v>500</v>
      </c>
      <c r="AN42" s="22">
        <f t="shared" si="17"/>
        <v>300</v>
      </c>
      <c r="AO42" s="22" t="str">
        <f t="shared" si="18"/>
        <v>Cumple</v>
      </c>
      <c r="AP42" s="22" t="str">
        <f t="shared" si="19"/>
        <v>Cumple</v>
      </c>
      <c r="AQ42" s="22" t="str">
        <f t="shared" si="20"/>
        <v>Cumple</v>
      </c>
      <c r="AR42" s="19" t="s">
        <v>240</v>
      </c>
      <c r="AS42" s="19" t="s">
        <v>240</v>
      </c>
      <c r="AT42" s="27" t="s">
        <v>241</v>
      </c>
      <c r="AU42" s="27" t="s">
        <v>240</v>
      </c>
      <c r="AV42" s="19" t="s">
        <v>238</v>
      </c>
      <c r="AW42" s="40"/>
      <c r="AX42" s="67" t="str">
        <f t="shared" si="21"/>
        <v>Alta</v>
      </c>
      <c r="AY42" s="71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2"/>
      <c r="BL42" s="22"/>
      <c r="BM42" s="22"/>
      <c r="BN42" s="22"/>
      <c r="BO42" s="22"/>
      <c r="BP42" s="22"/>
      <c r="BQ42" s="22"/>
      <c r="BR42" s="74"/>
      <c r="BS42" s="74"/>
      <c r="BT42" s="74"/>
      <c r="BU42" s="74"/>
      <c r="BV42" s="74"/>
      <c r="BW42" s="74"/>
      <c r="BX42" s="74"/>
      <c r="BY42" s="74"/>
      <c r="BZ42" s="74"/>
      <c r="CA42" s="74"/>
      <c r="CB42" s="74"/>
      <c r="CC42" s="74"/>
      <c r="CD42" s="74"/>
    </row>
    <row r="43" spans="1:82" s="35" customFormat="1" ht="27.95" customHeight="1" x14ac:dyDescent="0.25">
      <c r="A43" s="19">
        <v>42</v>
      </c>
      <c r="B43" s="19"/>
      <c r="C43" s="19" t="s">
        <v>89</v>
      </c>
      <c r="D43" s="20">
        <v>6887397</v>
      </c>
      <c r="E43" s="20">
        <v>437584</v>
      </c>
      <c r="F43" s="19" t="s">
        <v>197</v>
      </c>
      <c r="G43" s="19" t="s">
        <v>46</v>
      </c>
      <c r="H43" s="21">
        <v>2670.9870000000001</v>
      </c>
      <c r="I43" s="22"/>
      <c r="J43" s="22"/>
      <c r="K43" s="22"/>
      <c r="L43" s="22"/>
      <c r="M43" s="22"/>
      <c r="N43" s="22"/>
      <c r="O43" s="23">
        <v>10</v>
      </c>
      <c r="P43" s="19" t="s">
        <v>64</v>
      </c>
      <c r="Q43" s="39">
        <f t="shared" si="15"/>
        <v>315360</v>
      </c>
      <c r="R43" s="19"/>
      <c r="S43" s="19"/>
      <c r="T43" s="22"/>
      <c r="U43" s="22"/>
      <c r="V43" s="36"/>
      <c r="W43" s="19"/>
      <c r="X43" s="19"/>
      <c r="Y43" s="22"/>
      <c r="Z43" s="22" t="s">
        <v>136</v>
      </c>
      <c r="AA43" s="28" t="s">
        <v>152</v>
      </c>
      <c r="AB43" s="22" t="s">
        <v>179</v>
      </c>
      <c r="AC43" s="22"/>
      <c r="AD43" s="22" t="s">
        <v>42</v>
      </c>
      <c r="AE43" s="22" t="s">
        <v>31</v>
      </c>
      <c r="AF43" s="22" t="s">
        <v>101</v>
      </c>
      <c r="AG43" s="29">
        <v>14</v>
      </c>
      <c r="AH43" s="30">
        <v>48</v>
      </c>
      <c r="AI43" s="31">
        <v>100</v>
      </c>
      <c r="AJ43" s="32">
        <v>100</v>
      </c>
      <c r="AK43" s="22">
        <v>1070</v>
      </c>
      <c r="AL43" s="22">
        <v>1030</v>
      </c>
      <c r="AM43" s="22">
        <f t="shared" si="16"/>
        <v>500</v>
      </c>
      <c r="AN43" s="22">
        <f t="shared" si="17"/>
        <v>300</v>
      </c>
      <c r="AO43" s="22" t="str">
        <f t="shared" si="18"/>
        <v>Cumple</v>
      </c>
      <c r="AP43" s="22" t="str">
        <f t="shared" si="19"/>
        <v>Cumple</v>
      </c>
      <c r="AQ43" s="22" t="str">
        <f t="shared" si="20"/>
        <v>Cumple</v>
      </c>
      <c r="AR43" s="19" t="s">
        <v>240</v>
      </c>
      <c r="AS43" s="19" t="s">
        <v>240</v>
      </c>
      <c r="AT43" s="27" t="s">
        <v>241</v>
      </c>
      <c r="AU43" s="27" t="s">
        <v>238</v>
      </c>
      <c r="AV43" s="19" t="s">
        <v>238</v>
      </c>
      <c r="AW43" s="40"/>
      <c r="AX43" s="67" t="str">
        <f t="shared" si="21"/>
        <v>Alta</v>
      </c>
      <c r="AY43" s="71"/>
      <c r="AZ43" s="22"/>
      <c r="BA43" s="22"/>
      <c r="BB43" s="22"/>
      <c r="BC43" s="22"/>
      <c r="BD43" s="22"/>
      <c r="BE43" s="22"/>
      <c r="BF43" s="22"/>
      <c r="BG43" s="22"/>
      <c r="BH43" s="22"/>
      <c r="BI43" s="22"/>
      <c r="BJ43" s="22"/>
      <c r="BK43" s="22"/>
      <c r="BL43" s="22"/>
      <c r="BM43" s="22"/>
      <c r="BN43" s="22"/>
      <c r="BO43" s="22"/>
      <c r="BP43" s="22"/>
      <c r="BQ43" s="22"/>
      <c r="BR43" s="74"/>
      <c r="BS43" s="74"/>
      <c r="BT43" s="74"/>
      <c r="BU43" s="74"/>
      <c r="BV43" s="74"/>
      <c r="BW43" s="74"/>
      <c r="BX43" s="74"/>
      <c r="BY43" s="74"/>
      <c r="BZ43" s="74"/>
      <c r="CA43" s="74"/>
      <c r="CB43" s="74"/>
      <c r="CC43" s="74"/>
      <c r="CD43" s="74"/>
    </row>
    <row r="44" spans="1:82" s="35" customFormat="1" ht="27.95" customHeight="1" x14ac:dyDescent="0.25">
      <c r="A44" s="19">
        <v>43</v>
      </c>
      <c r="B44" s="19"/>
      <c r="C44" s="19" t="s">
        <v>90</v>
      </c>
      <c r="D44" s="20">
        <v>6887454</v>
      </c>
      <c r="E44" s="20">
        <v>437479</v>
      </c>
      <c r="F44" s="19" t="s">
        <v>197</v>
      </c>
      <c r="G44" s="19" t="s">
        <v>46</v>
      </c>
      <c r="H44" s="21">
        <v>2666.3829999999998</v>
      </c>
      <c r="I44" s="22"/>
      <c r="J44" s="22"/>
      <c r="K44" s="22"/>
      <c r="L44" s="22"/>
      <c r="M44" s="22"/>
      <c r="N44" s="22"/>
      <c r="O44" s="23">
        <v>3</v>
      </c>
      <c r="P44" s="19" t="s">
        <v>64</v>
      </c>
      <c r="Q44" s="39">
        <f t="shared" si="15"/>
        <v>94608.000000000015</v>
      </c>
      <c r="R44" s="19"/>
      <c r="S44" s="19"/>
      <c r="T44" s="22"/>
      <c r="U44" s="22"/>
      <c r="V44" s="36"/>
      <c r="W44" s="19"/>
      <c r="X44" s="19"/>
      <c r="Y44" s="22"/>
      <c r="Z44" s="22" t="s">
        <v>136</v>
      </c>
      <c r="AA44" s="28" t="s">
        <v>153</v>
      </c>
      <c r="AB44" s="22" t="s">
        <v>180</v>
      </c>
      <c r="AC44" s="22"/>
      <c r="AD44" s="22" t="s">
        <v>42</v>
      </c>
      <c r="AE44" s="22" t="s">
        <v>31</v>
      </c>
      <c r="AF44" s="22" t="s">
        <v>102</v>
      </c>
      <c r="AG44" s="29">
        <v>3.73</v>
      </c>
      <c r="AH44" s="30">
        <v>42</v>
      </c>
      <c r="AI44" s="31">
        <v>50</v>
      </c>
      <c r="AJ44" s="32">
        <v>25</v>
      </c>
      <c r="AK44" s="22">
        <v>130</v>
      </c>
      <c r="AL44" s="22">
        <v>130</v>
      </c>
      <c r="AM44" s="22">
        <f t="shared" si="16"/>
        <v>125</v>
      </c>
      <c r="AN44" s="22">
        <f t="shared" si="17"/>
        <v>75</v>
      </c>
      <c r="AO44" s="22" t="str">
        <f t="shared" si="18"/>
        <v>Cumple</v>
      </c>
      <c r="AP44" s="22" t="str">
        <f t="shared" si="19"/>
        <v>Cumple</v>
      </c>
      <c r="AQ44" s="22" t="str">
        <f t="shared" si="20"/>
        <v>Cumple</v>
      </c>
      <c r="AR44" s="19" t="s">
        <v>240</v>
      </c>
      <c r="AS44" s="19" t="s">
        <v>240</v>
      </c>
      <c r="AT44" s="27" t="s">
        <v>241</v>
      </c>
      <c r="AU44" s="27" t="s">
        <v>240</v>
      </c>
      <c r="AV44" s="19" t="s">
        <v>238</v>
      </c>
      <c r="AW44" s="40"/>
      <c r="AX44" s="67" t="str">
        <f t="shared" si="21"/>
        <v>Alta</v>
      </c>
      <c r="AY44" s="71"/>
      <c r="AZ44" s="22"/>
      <c r="BA44" s="22"/>
      <c r="BB44" s="22"/>
      <c r="BC44" s="22"/>
      <c r="BD44" s="22"/>
      <c r="BE44" s="22"/>
      <c r="BF44" s="22"/>
      <c r="BG44" s="22"/>
      <c r="BH44" s="22"/>
      <c r="BI44" s="22"/>
      <c r="BJ44" s="22"/>
      <c r="BK44" s="22"/>
      <c r="BL44" s="22"/>
      <c r="BM44" s="22"/>
      <c r="BN44" s="22"/>
      <c r="BO44" s="22"/>
      <c r="BP44" s="22"/>
      <c r="BQ44" s="22"/>
      <c r="BR44" s="74"/>
      <c r="BS44" s="74"/>
      <c r="BT44" s="74"/>
      <c r="BU44" s="74"/>
      <c r="BV44" s="74"/>
      <c r="BW44" s="74"/>
      <c r="BX44" s="74"/>
      <c r="BY44" s="74"/>
      <c r="BZ44" s="74"/>
      <c r="CA44" s="74"/>
      <c r="CB44" s="74"/>
      <c r="CC44" s="74"/>
      <c r="CD44" s="74"/>
    </row>
    <row r="45" spans="1:82" s="35" customFormat="1" ht="27.95" customHeight="1" x14ac:dyDescent="0.25">
      <c r="A45" s="19">
        <v>44</v>
      </c>
      <c r="B45" s="19"/>
      <c r="C45" s="19" t="s">
        <v>91</v>
      </c>
      <c r="D45" s="20">
        <v>6887306</v>
      </c>
      <c r="E45" s="20">
        <v>437024</v>
      </c>
      <c r="F45" s="19" t="s">
        <v>197</v>
      </c>
      <c r="G45" s="19" t="s">
        <v>46</v>
      </c>
      <c r="H45" s="21">
        <v>2640.5729999999999</v>
      </c>
      <c r="I45" s="22"/>
      <c r="J45" s="22"/>
      <c r="K45" s="22"/>
      <c r="L45" s="22"/>
      <c r="M45" s="22"/>
      <c r="N45" s="22"/>
      <c r="O45" s="23">
        <v>20</v>
      </c>
      <c r="P45" s="19" t="s">
        <v>64</v>
      </c>
      <c r="Q45" s="39">
        <f t="shared" si="15"/>
        <v>630720</v>
      </c>
      <c r="R45" s="19"/>
      <c r="S45" s="19"/>
      <c r="T45" s="22"/>
      <c r="U45" s="22"/>
      <c r="V45" s="36"/>
      <c r="W45" s="19"/>
      <c r="X45" s="19"/>
      <c r="Y45" s="22"/>
      <c r="Z45" s="22" t="s">
        <v>136</v>
      </c>
      <c r="AA45" s="28" t="s">
        <v>154</v>
      </c>
      <c r="AB45" s="22" t="s">
        <v>181</v>
      </c>
      <c r="AC45" s="22"/>
      <c r="AD45" s="22" t="s">
        <v>42</v>
      </c>
      <c r="AE45" s="22" t="s">
        <v>31</v>
      </c>
      <c r="AF45" s="22" t="s">
        <v>95</v>
      </c>
      <c r="AG45" s="29">
        <v>22.37</v>
      </c>
      <c r="AH45" s="30">
        <v>46</v>
      </c>
      <c r="AI45" s="31">
        <v>150</v>
      </c>
      <c r="AJ45" s="32">
        <v>100</v>
      </c>
      <c r="AK45" s="22">
        <v>1110</v>
      </c>
      <c r="AL45" s="22">
        <v>1110</v>
      </c>
      <c r="AM45" s="22">
        <f t="shared" si="16"/>
        <v>500</v>
      </c>
      <c r="AN45" s="22">
        <f t="shared" si="17"/>
        <v>300</v>
      </c>
      <c r="AO45" s="22" t="str">
        <f t="shared" si="18"/>
        <v>Cumple</v>
      </c>
      <c r="AP45" s="22" t="str">
        <f t="shared" si="19"/>
        <v>Cumple</v>
      </c>
      <c r="AQ45" s="22" t="str">
        <f t="shared" si="20"/>
        <v>Cumple</v>
      </c>
      <c r="AR45" s="19" t="s">
        <v>240</v>
      </c>
      <c r="AS45" s="19" t="s">
        <v>240</v>
      </c>
      <c r="AT45" s="27" t="s">
        <v>241</v>
      </c>
      <c r="AU45" s="27" t="s">
        <v>242</v>
      </c>
      <c r="AV45" s="19" t="s">
        <v>238</v>
      </c>
      <c r="AW45" s="40"/>
      <c r="AX45" s="67" t="str">
        <f t="shared" si="21"/>
        <v>Alta</v>
      </c>
      <c r="AY45" s="71"/>
      <c r="AZ45" s="22"/>
      <c r="BA45" s="22"/>
      <c r="BB45" s="22"/>
      <c r="BC45" s="22"/>
      <c r="BD45" s="22"/>
      <c r="BE45" s="22"/>
      <c r="BF45" s="22"/>
      <c r="BG45" s="22"/>
      <c r="BH45" s="22"/>
      <c r="BI45" s="22"/>
      <c r="BJ45" s="22"/>
      <c r="BK45" s="22"/>
      <c r="BL45" s="22"/>
      <c r="BM45" s="22"/>
      <c r="BN45" s="22"/>
      <c r="BO45" s="22"/>
      <c r="BP45" s="22"/>
      <c r="BQ45" s="22"/>
      <c r="BR45" s="74"/>
      <c r="BS45" s="74"/>
      <c r="BT45" s="74"/>
      <c r="BU45" s="74"/>
      <c r="BV45" s="74"/>
      <c r="BW45" s="74"/>
      <c r="BX45" s="74"/>
      <c r="BY45" s="74"/>
      <c r="BZ45" s="74"/>
      <c r="CA45" s="74"/>
      <c r="CB45" s="74"/>
      <c r="CC45" s="74"/>
      <c r="CD45" s="74"/>
    </row>
    <row r="46" spans="1:82" s="35" customFormat="1" ht="27.95" customHeight="1" x14ac:dyDescent="0.25">
      <c r="A46" s="19">
        <v>45</v>
      </c>
      <c r="B46" s="19"/>
      <c r="C46" s="19" t="s">
        <v>92</v>
      </c>
      <c r="D46" s="20">
        <v>6887243</v>
      </c>
      <c r="E46" s="20">
        <v>436964</v>
      </c>
      <c r="F46" s="19" t="s">
        <v>197</v>
      </c>
      <c r="G46" s="19" t="s">
        <v>46</v>
      </c>
      <c r="H46" s="21">
        <v>2630.0079999999998</v>
      </c>
      <c r="I46" s="22"/>
      <c r="J46" s="22"/>
      <c r="K46" s="22"/>
      <c r="L46" s="22"/>
      <c r="M46" s="22"/>
      <c r="N46" s="22"/>
      <c r="O46" s="23">
        <v>10.5</v>
      </c>
      <c r="P46" s="19" t="s">
        <v>64</v>
      </c>
      <c r="Q46" s="39">
        <f t="shared" si="15"/>
        <v>331128</v>
      </c>
      <c r="R46" s="19"/>
      <c r="S46" s="19"/>
      <c r="T46" s="22"/>
      <c r="U46" s="22"/>
      <c r="V46" s="36"/>
      <c r="W46" s="19"/>
      <c r="X46" s="19"/>
      <c r="Y46" s="22"/>
      <c r="Z46" s="22" t="s">
        <v>136</v>
      </c>
      <c r="AA46" s="28" t="s">
        <v>251</v>
      </c>
      <c r="AB46" s="22" t="s">
        <v>182</v>
      </c>
      <c r="AC46" s="22"/>
      <c r="AD46" s="22" t="s">
        <v>42</v>
      </c>
      <c r="AE46" s="22" t="s">
        <v>31</v>
      </c>
      <c r="AF46" s="22" t="s">
        <v>95</v>
      </c>
      <c r="AG46" s="29">
        <v>29.83</v>
      </c>
      <c r="AH46" s="30">
        <v>52</v>
      </c>
      <c r="AI46" s="31">
        <v>150</v>
      </c>
      <c r="AJ46" s="32">
        <v>100</v>
      </c>
      <c r="AK46" s="22">
        <v>1110</v>
      </c>
      <c r="AL46" s="22">
        <v>1110</v>
      </c>
      <c r="AM46" s="22">
        <f t="shared" si="16"/>
        <v>500</v>
      </c>
      <c r="AN46" s="22">
        <f t="shared" si="17"/>
        <v>300</v>
      </c>
      <c r="AO46" s="22" t="str">
        <f t="shared" si="18"/>
        <v>Cumple</v>
      </c>
      <c r="AP46" s="22" t="str">
        <f t="shared" si="19"/>
        <v>Cumple</v>
      </c>
      <c r="AQ46" s="22" t="str">
        <f t="shared" si="20"/>
        <v>Cumple</v>
      </c>
      <c r="AR46" s="19" t="s">
        <v>240</v>
      </c>
      <c r="AS46" s="19" t="s">
        <v>240</v>
      </c>
      <c r="AT46" s="27" t="s">
        <v>241</v>
      </c>
      <c r="AU46" s="27" t="s">
        <v>238</v>
      </c>
      <c r="AV46" s="19" t="s">
        <v>238</v>
      </c>
      <c r="AW46" s="40"/>
      <c r="AX46" s="67" t="str">
        <f t="shared" si="21"/>
        <v>Alta</v>
      </c>
      <c r="AY46" s="71"/>
      <c r="AZ46" s="22"/>
      <c r="BA46" s="22"/>
      <c r="BB46" s="22"/>
      <c r="BC46" s="22"/>
      <c r="BD46" s="22"/>
      <c r="BE46" s="22"/>
      <c r="BF46" s="22"/>
      <c r="BG46" s="22"/>
      <c r="BH46" s="22"/>
      <c r="BI46" s="22"/>
      <c r="BJ46" s="22"/>
      <c r="BK46" s="22"/>
      <c r="BL46" s="22"/>
      <c r="BM46" s="22"/>
      <c r="BN46" s="22"/>
      <c r="BO46" s="22"/>
      <c r="BP46" s="22"/>
      <c r="BQ46" s="22"/>
      <c r="BR46" s="74"/>
      <c r="BS46" s="74"/>
      <c r="BT46" s="74"/>
      <c r="BU46" s="74"/>
      <c r="BV46" s="74"/>
      <c r="BW46" s="74"/>
      <c r="BX46" s="74"/>
      <c r="BY46" s="74"/>
      <c r="BZ46" s="74"/>
      <c r="CA46" s="74"/>
      <c r="CB46" s="74"/>
      <c r="CC46" s="74"/>
      <c r="CD46" s="74"/>
    </row>
    <row r="47" spans="1:82" s="35" customFormat="1" ht="27.95" customHeight="1" x14ac:dyDescent="0.25">
      <c r="A47" s="19">
        <v>46</v>
      </c>
      <c r="B47" s="19"/>
      <c r="C47" s="19" t="s">
        <v>93</v>
      </c>
      <c r="D47" s="20">
        <v>6887262</v>
      </c>
      <c r="E47" s="20">
        <v>436850</v>
      </c>
      <c r="F47" s="19" t="s">
        <v>197</v>
      </c>
      <c r="G47" s="19" t="s">
        <v>46</v>
      </c>
      <c r="H47" s="21">
        <v>2626.989</v>
      </c>
      <c r="I47" s="22"/>
      <c r="J47" s="22"/>
      <c r="K47" s="22"/>
      <c r="L47" s="22"/>
      <c r="M47" s="22"/>
      <c r="N47" s="22"/>
      <c r="O47" s="23">
        <v>18</v>
      </c>
      <c r="P47" s="19" t="s">
        <v>64</v>
      </c>
      <c r="Q47" s="39">
        <f t="shared" si="15"/>
        <v>567647.99999999988</v>
      </c>
      <c r="R47" s="19"/>
      <c r="S47" s="19"/>
      <c r="T47" s="22"/>
      <c r="U47" s="22"/>
      <c r="V47" s="36"/>
      <c r="W47" s="19"/>
      <c r="X47" s="19"/>
      <c r="Y47" s="22"/>
      <c r="Z47" s="22" t="s">
        <v>136</v>
      </c>
      <c r="AA47" s="28" t="s">
        <v>251</v>
      </c>
      <c r="AB47" s="22" t="s">
        <v>183</v>
      </c>
      <c r="AC47" s="22"/>
      <c r="AD47" s="22" t="s">
        <v>42</v>
      </c>
      <c r="AE47" s="22" t="s">
        <v>31</v>
      </c>
      <c r="AF47" s="22" t="s">
        <v>94</v>
      </c>
      <c r="AG47" s="29">
        <v>14.91</v>
      </c>
      <c r="AH47" s="30">
        <v>52</v>
      </c>
      <c r="AI47" s="31">
        <v>150</v>
      </c>
      <c r="AJ47" s="32">
        <v>100</v>
      </c>
      <c r="AK47" s="22">
        <v>1150</v>
      </c>
      <c r="AL47" s="22">
        <v>1150</v>
      </c>
      <c r="AM47" s="22">
        <f t="shared" si="16"/>
        <v>500</v>
      </c>
      <c r="AN47" s="22">
        <f t="shared" si="17"/>
        <v>300</v>
      </c>
      <c r="AO47" s="22" t="str">
        <f t="shared" si="18"/>
        <v>Cumple</v>
      </c>
      <c r="AP47" s="22" t="str">
        <f t="shared" si="19"/>
        <v>Cumple</v>
      </c>
      <c r="AQ47" s="22" t="str">
        <f t="shared" si="20"/>
        <v>Cumple</v>
      </c>
      <c r="AR47" s="19" t="s">
        <v>240</v>
      </c>
      <c r="AS47" s="19" t="s">
        <v>240</v>
      </c>
      <c r="AT47" s="27" t="s">
        <v>241</v>
      </c>
      <c r="AU47" s="27" t="s">
        <v>238</v>
      </c>
      <c r="AV47" s="19" t="s">
        <v>238</v>
      </c>
      <c r="AW47" s="40"/>
      <c r="AX47" s="67" t="str">
        <f t="shared" si="21"/>
        <v>Alta</v>
      </c>
      <c r="AY47" s="71"/>
      <c r="AZ47" s="22"/>
      <c r="BA47" s="22"/>
      <c r="BB47" s="22"/>
      <c r="BC47" s="22"/>
      <c r="BD47" s="22"/>
      <c r="BE47" s="22"/>
      <c r="BF47" s="22"/>
      <c r="BG47" s="22"/>
      <c r="BH47" s="22"/>
      <c r="BI47" s="22"/>
      <c r="BJ47" s="22"/>
      <c r="BK47" s="22"/>
      <c r="BL47" s="22"/>
      <c r="BM47" s="22"/>
      <c r="BN47" s="22"/>
      <c r="BO47" s="22"/>
      <c r="BP47" s="22"/>
      <c r="BQ47" s="22"/>
      <c r="BR47" s="74"/>
      <c r="BS47" s="74"/>
      <c r="BT47" s="74"/>
      <c r="BU47" s="74"/>
      <c r="BV47" s="74"/>
      <c r="BW47" s="74"/>
      <c r="BX47" s="74"/>
      <c r="BY47" s="74"/>
      <c r="BZ47" s="74"/>
      <c r="CA47" s="74"/>
      <c r="CB47" s="74"/>
      <c r="CC47" s="74"/>
      <c r="CD47" s="74"/>
    </row>
    <row r="48" spans="1:82" s="35" customFormat="1" ht="27.95" customHeight="1" x14ac:dyDescent="0.25">
      <c r="A48" s="19">
        <v>47</v>
      </c>
      <c r="B48" s="19"/>
      <c r="C48" s="19" t="s">
        <v>200</v>
      </c>
      <c r="D48" s="44">
        <v>6887603</v>
      </c>
      <c r="E48" s="44">
        <v>437923</v>
      </c>
      <c r="F48" s="19" t="s">
        <v>197</v>
      </c>
      <c r="G48" s="19" t="s">
        <v>46</v>
      </c>
      <c r="H48" s="45">
        <v>2708</v>
      </c>
      <c r="I48" s="22"/>
      <c r="J48" s="22"/>
      <c r="K48" s="22"/>
      <c r="L48" s="22"/>
      <c r="M48" s="22"/>
      <c r="N48" s="22"/>
      <c r="O48" s="23">
        <v>23</v>
      </c>
      <c r="P48" s="19" t="s">
        <v>64</v>
      </c>
      <c r="Q48" s="39">
        <f t="shared" si="15"/>
        <v>725327.99999999988</v>
      </c>
      <c r="R48" s="19"/>
      <c r="S48" s="19"/>
      <c r="T48" s="22"/>
      <c r="U48" s="22"/>
      <c r="V48" s="36"/>
      <c r="W48" s="19"/>
      <c r="X48" s="19"/>
      <c r="Y48" s="22"/>
      <c r="Z48" s="22" t="s">
        <v>226</v>
      </c>
      <c r="AA48" s="22" t="s">
        <v>232</v>
      </c>
      <c r="AB48" s="22" t="s">
        <v>227</v>
      </c>
      <c r="AC48" s="22"/>
      <c r="AD48" s="22" t="s">
        <v>42</v>
      </c>
      <c r="AE48" s="22" t="s">
        <v>31</v>
      </c>
      <c r="AF48" s="22" t="s">
        <v>233</v>
      </c>
      <c r="AG48" s="29">
        <v>22</v>
      </c>
      <c r="AH48" s="30">
        <f>20-1.65</f>
        <v>18.350000000000001</v>
      </c>
      <c r="AI48" s="31">
        <v>150</v>
      </c>
      <c r="AJ48" s="32">
        <v>80</v>
      </c>
      <c r="AK48" s="22">
        <v>830</v>
      </c>
      <c r="AL48" s="22">
        <v>1020</v>
      </c>
      <c r="AM48" s="22">
        <f t="shared" si="16"/>
        <v>400</v>
      </c>
      <c r="AN48" s="22">
        <f t="shared" si="17"/>
        <v>240</v>
      </c>
      <c r="AO48" s="22" t="str">
        <f t="shared" si="18"/>
        <v>Cumple</v>
      </c>
      <c r="AP48" s="22" t="str">
        <f t="shared" si="19"/>
        <v>Cumple</v>
      </c>
      <c r="AQ48" s="22" t="str">
        <f t="shared" si="20"/>
        <v>Cumple</v>
      </c>
      <c r="AR48" s="19" t="s">
        <v>240</v>
      </c>
      <c r="AS48" s="19" t="s">
        <v>240</v>
      </c>
      <c r="AT48" s="27" t="s">
        <v>241</v>
      </c>
      <c r="AU48" s="27" t="s">
        <v>238</v>
      </c>
      <c r="AV48" s="19" t="s">
        <v>240</v>
      </c>
      <c r="AW48" s="40"/>
      <c r="AX48" s="67" t="str">
        <f t="shared" si="21"/>
        <v>Alta</v>
      </c>
      <c r="AY48" s="71"/>
      <c r="AZ48" s="22"/>
      <c r="BA48" s="22"/>
      <c r="BB48" s="22"/>
      <c r="BC48" s="22"/>
      <c r="BD48" s="22"/>
      <c r="BE48" s="22"/>
      <c r="BF48" s="22"/>
      <c r="BG48" s="22"/>
      <c r="BH48" s="22"/>
      <c r="BI48" s="22"/>
      <c r="BJ48" s="22"/>
      <c r="BK48" s="22"/>
      <c r="BL48" s="22"/>
      <c r="BM48" s="22"/>
      <c r="BN48" s="22"/>
      <c r="BO48" s="22"/>
      <c r="BP48" s="22"/>
      <c r="BQ48" s="22"/>
      <c r="BR48" s="74"/>
      <c r="BS48" s="74"/>
      <c r="BT48" s="74"/>
      <c r="BU48" s="74"/>
      <c r="BV48" s="74"/>
      <c r="BW48" s="74"/>
      <c r="BX48" s="74"/>
      <c r="BY48" s="74"/>
      <c r="BZ48" s="74"/>
      <c r="CA48" s="74"/>
      <c r="CB48" s="74"/>
      <c r="CC48" s="74"/>
      <c r="CD48" s="74"/>
    </row>
    <row r="49" spans="1:82" s="35" customFormat="1" ht="27.95" customHeight="1" x14ac:dyDescent="0.25">
      <c r="A49" s="19">
        <v>48</v>
      </c>
      <c r="B49" s="19"/>
      <c r="C49" s="19" t="s">
        <v>201</v>
      </c>
      <c r="D49" s="44">
        <v>6887594</v>
      </c>
      <c r="E49" s="44">
        <v>437864</v>
      </c>
      <c r="F49" s="46" t="s">
        <v>197</v>
      </c>
      <c r="G49" s="46" t="s">
        <v>46</v>
      </c>
      <c r="H49" s="47">
        <v>2691</v>
      </c>
      <c r="I49" s="22"/>
      <c r="J49" s="22"/>
      <c r="K49" s="22"/>
      <c r="L49" s="22"/>
      <c r="M49" s="22"/>
      <c r="N49" s="22"/>
      <c r="O49" s="23">
        <v>165</v>
      </c>
      <c r="P49" s="19" t="s">
        <v>64</v>
      </c>
      <c r="Q49" s="39">
        <f t="shared" si="15"/>
        <v>5203440</v>
      </c>
      <c r="R49" s="19"/>
      <c r="S49" s="19"/>
      <c r="T49" s="22"/>
      <c r="U49" s="22"/>
      <c r="V49" s="36"/>
      <c r="W49" s="19"/>
      <c r="X49" s="19"/>
      <c r="Y49" s="22"/>
      <c r="Z49" s="22" t="s">
        <v>226</v>
      </c>
      <c r="AA49" s="22" t="s">
        <v>232</v>
      </c>
      <c r="AB49" s="22" t="s">
        <v>228</v>
      </c>
      <c r="AC49" s="22"/>
      <c r="AD49" s="22" t="s">
        <v>42</v>
      </c>
      <c r="AE49" s="22" t="s">
        <v>31</v>
      </c>
      <c r="AF49" s="22" t="s">
        <v>233</v>
      </c>
      <c r="AG49" s="29">
        <v>22</v>
      </c>
      <c r="AH49" s="30">
        <f>33-1.65</f>
        <v>31.35</v>
      </c>
      <c r="AI49" s="31">
        <v>150</v>
      </c>
      <c r="AJ49" s="32">
        <v>80</v>
      </c>
      <c r="AK49" s="22">
        <v>820</v>
      </c>
      <c r="AL49" s="22">
        <v>1055</v>
      </c>
      <c r="AM49" s="22">
        <f t="shared" si="16"/>
        <v>400</v>
      </c>
      <c r="AN49" s="22">
        <f t="shared" si="17"/>
        <v>240</v>
      </c>
      <c r="AO49" s="22" t="str">
        <f t="shared" si="18"/>
        <v>Cumple</v>
      </c>
      <c r="AP49" s="22" t="str">
        <f t="shared" si="19"/>
        <v>Cumple</v>
      </c>
      <c r="AQ49" s="22" t="str">
        <f t="shared" si="20"/>
        <v>Cumple</v>
      </c>
      <c r="AR49" s="19" t="s">
        <v>240</v>
      </c>
      <c r="AS49" s="19" t="s">
        <v>240</v>
      </c>
      <c r="AT49" s="27" t="s">
        <v>241</v>
      </c>
      <c r="AU49" s="27" t="s">
        <v>238</v>
      </c>
      <c r="AV49" s="19" t="s">
        <v>240</v>
      </c>
      <c r="AW49" s="40"/>
      <c r="AX49" s="67" t="str">
        <f t="shared" si="21"/>
        <v>Alta</v>
      </c>
      <c r="AY49" s="71"/>
      <c r="AZ49" s="22"/>
      <c r="BA49" s="22"/>
      <c r="BB49" s="22"/>
      <c r="BC49" s="22"/>
      <c r="BD49" s="22"/>
      <c r="BE49" s="22"/>
      <c r="BF49" s="22"/>
      <c r="BG49" s="22"/>
      <c r="BH49" s="22"/>
      <c r="BI49" s="22"/>
      <c r="BJ49" s="22"/>
      <c r="BK49" s="22"/>
      <c r="BL49" s="22"/>
      <c r="BM49" s="22"/>
      <c r="BN49" s="22"/>
      <c r="BO49" s="22"/>
      <c r="BP49" s="22"/>
      <c r="BQ49" s="22"/>
      <c r="BR49" s="74"/>
      <c r="BS49" s="74"/>
      <c r="BT49" s="74"/>
      <c r="BU49" s="74"/>
      <c r="BV49" s="74"/>
      <c r="BW49" s="74"/>
      <c r="BX49" s="74"/>
      <c r="BY49" s="74"/>
      <c r="BZ49" s="74"/>
      <c r="CA49" s="74"/>
      <c r="CB49" s="74"/>
      <c r="CC49" s="74"/>
      <c r="CD49" s="74"/>
    </row>
    <row r="50" spans="1:82" s="35" customFormat="1" ht="27.95" customHeight="1" x14ac:dyDescent="0.25">
      <c r="A50" s="19">
        <v>49</v>
      </c>
      <c r="B50" s="19"/>
      <c r="C50" s="19" t="s">
        <v>202</v>
      </c>
      <c r="D50" s="44">
        <v>6887517</v>
      </c>
      <c r="E50" s="44">
        <v>437863</v>
      </c>
      <c r="F50" s="46" t="s">
        <v>197</v>
      </c>
      <c r="G50" s="46" t="s">
        <v>46</v>
      </c>
      <c r="H50" s="47">
        <v>2688</v>
      </c>
      <c r="I50" s="22"/>
      <c r="J50" s="22"/>
      <c r="K50" s="22"/>
      <c r="L50" s="22"/>
      <c r="M50" s="22"/>
      <c r="N50" s="22"/>
      <c r="O50" s="23">
        <v>140</v>
      </c>
      <c r="P50" s="19" t="s">
        <v>64</v>
      </c>
      <c r="Q50" s="39">
        <f t="shared" si="15"/>
        <v>4415040</v>
      </c>
      <c r="R50" s="19"/>
      <c r="S50" s="19"/>
      <c r="T50" s="22"/>
      <c r="U50" s="22"/>
      <c r="V50" s="36"/>
      <c r="W50" s="19"/>
      <c r="X50" s="19"/>
      <c r="Y50" s="22"/>
      <c r="Z50" s="22" t="s">
        <v>226</v>
      </c>
      <c r="AA50" s="22" t="s">
        <v>232</v>
      </c>
      <c r="AB50" s="22" t="s">
        <v>229</v>
      </c>
      <c r="AC50" s="22"/>
      <c r="AD50" s="22" t="s">
        <v>42</v>
      </c>
      <c r="AE50" s="22" t="s">
        <v>31</v>
      </c>
      <c r="AF50" s="22" t="s">
        <v>233</v>
      </c>
      <c r="AG50" s="29">
        <v>22</v>
      </c>
      <c r="AH50" s="30">
        <f>47.85-1.65</f>
        <v>46.2</v>
      </c>
      <c r="AI50" s="31">
        <v>150</v>
      </c>
      <c r="AJ50" s="32">
        <v>80</v>
      </c>
      <c r="AK50" s="22">
        <v>830</v>
      </c>
      <c r="AL50" s="22">
        <v>960</v>
      </c>
      <c r="AM50" s="22">
        <f t="shared" si="16"/>
        <v>400</v>
      </c>
      <c r="AN50" s="22">
        <f t="shared" si="17"/>
        <v>240</v>
      </c>
      <c r="AO50" s="22" t="str">
        <f t="shared" si="18"/>
        <v>Cumple</v>
      </c>
      <c r="AP50" s="22" t="str">
        <f t="shared" si="19"/>
        <v>Cumple</v>
      </c>
      <c r="AQ50" s="22" t="str">
        <f t="shared" si="20"/>
        <v>Cumple</v>
      </c>
      <c r="AR50" s="19" t="s">
        <v>240</v>
      </c>
      <c r="AS50" s="19" t="s">
        <v>240</v>
      </c>
      <c r="AT50" s="27" t="s">
        <v>241</v>
      </c>
      <c r="AU50" s="27" t="s">
        <v>238</v>
      </c>
      <c r="AV50" s="19" t="s">
        <v>240</v>
      </c>
      <c r="AW50" s="40"/>
      <c r="AX50" s="67" t="str">
        <f t="shared" si="21"/>
        <v>Alta</v>
      </c>
      <c r="AY50" s="71"/>
      <c r="AZ50" s="22"/>
      <c r="BA50" s="22"/>
      <c r="BB50" s="22"/>
      <c r="BC50" s="22"/>
      <c r="BD50" s="22"/>
      <c r="BE50" s="22"/>
      <c r="BF50" s="22"/>
      <c r="BG50" s="22"/>
      <c r="BH50" s="22"/>
      <c r="BI50" s="22"/>
      <c r="BJ50" s="22"/>
      <c r="BK50" s="22"/>
      <c r="BL50" s="22"/>
      <c r="BM50" s="22"/>
      <c r="BN50" s="22"/>
      <c r="BO50" s="22"/>
      <c r="BP50" s="22"/>
      <c r="BQ50" s="22"/>
      <c r="BR50" s="74"/>
      <c r="BS50" s="74"/>
      <c r="BT50" s="74"/>
      <c r="BU50" s="74"/>
      <c r="BV50" s="74"/>
      <c r="BW50" s="74"/>
      <c r="BX50" s="74"/>
      <c r="BY50" s="74"/>
      <c r="BZ50" s="74"/>
      <c r="CA50" s="74"/>
      <c r="CB50" s="74"/>
      <c r="CC50" s="74"/>
      <c r="CD50" s="74"/>
    </row>
    <row r="51" spans="1:82" s="35" customFormat="1" ht="84" customHeight="1" x14ac:dyDescent="0.25">
      <c r="A51" s="19">
        <v>50</v>
      </c>
      <c r="B51" s="19"/>
      <c r="C51" s="19" t="s">
        <v>203</v>
      </c>
      <c r="D51" s="44">
        <v>6887496</v>
      </c>
      <c r="E51" s="44">
        <v>437818</v>
      </c>
      <c r="F51" s="46" t="s">
        <v>197</v>
      </c>
      <c r="G51" s="46" t="s">
        <v>46</v>
      </c>
      <c r="H51" s="47">
        <v>2685</v>
      </c>
      <c r="I51" s="22"/>
      <c r="J51" s="22"/>
      <c r="K51" s="22"/>
      <c r="L51" s="22"/>
      <c r="M51" s="22"/>
      <c r="N51" s="22"/>
      <c r="O51" s="23">
        <v>145</v>
      </c>
      <c r="P51" s="19" t="s">
        <v>64</v>
      </c>
      <c r="Q51" s="39">
        <f t="shared" si="15"/>
        <v>4572720</v>
      </c>
      <c r="R51" s="19"/>
      <c r="S51" s="19"/>
      <c r="T51" s="22"/>
      <c r="U51" s="22"/>
      <c r="V51" s="36"/>
      <c r="W51" s="19"/>
      <c r="X51" s="19"/>
      <c r="Y51" s="22"/>
      <c r="Z51" s="22" t="s">
        <v>226</v>
      </c>
      <c r="AA51" s="22" t="s">
        <v>232</v>
      </c>
      <c r="AB51" s="22" t="s">
        <v>230</v>
      </c>
      <c r="AC51" s="22"/>
      <c r="AD51" s="22" t="s">
        <v>42</v>
      </c>
      <c r="AE51" s="22" t="s">
        <v>31</v>
      </c>
      <c r="AF51" s="22" t="s">
        <v>233</v>
      </c>
      <c r="AG51" s="29">
        <v>22</v>
      </c>
      <c r="AH51" s="30">
        <f>47.85-1.65</f>
        <v>46.2</v>
      </c>
      <c r="AI51" s="31">
        <v>150</v>
      </c>
      <c r="AJ51" s="32">
        <v>80</v>
      </c>
      <c r="AK51" s="22">
        <v>830</v>
      </c>
      <c r="AL51" s="22">
        <v>945</v>
      </c>
      <c r="AM51" s="22">
        <f t="shared" si="16"/>
        <v>400</v>
      </c>
      <c r="AN51" s="22">
        <f t="shared" si="17"/>
        <v>240</v>
      </c>
      <c r="AO51" s="22" t="str">
        <f t="shared" si="18"/>
        <v>Cumple</v>
      </c>
      <c r="AP51" s="22" t="str">
        <f t="shared" si="19"/>
        <v>Cumple</v>
      </c>
      <c r="AQ51" s="22" t="str">
        <f t="shared" si="20"/>
        <v>Cumple</v>
      </c>
      <c r="AR51" s="19" t="s">
        <v>240</v>
      </c>
      <c r="AS51" s="19" t="s">
        <v>240</v>
      </c>
      <c r="AT51" s="27" t="s">
        <v>241</v>
      </c>
      <c r="AU51" s="27" t="s">
        <v>238</v>
      </c>
      <c r="AV51" s="19" t="s">
        <v>240</v>
      </c>
      <c r="AW51" s="40"/>
      <c r="AX51" s="67" t="str">
        <f t="shared" si="21"/>
        <v>Alta</v>
      </c>
      <c r="AY51" s="71"/>
      <c r="AZ51" s="22"/>
      <c r="BA51" s="22"/>
      <c r="BB51" s="22"/>
      <c r="BC51" s="22"/>
      <c r="BD51" s="22"/>
      <c r="BE51" s="22"/>
      <c r="BF51" s="22"/>
      <c r="BG51" s="22"/>
      <c r="BH51" s="22"/>
      <c r="BI51" s="22"/>
      <c r="BJ51" s="22"/>
      <c r="BK51" s="22"/>
      <c r="BL51" s="22"/>
      <c r="BM51" s="22"/>
      <c r="BN51" s="22"/>
      <c r="BO51" s="22"/>
      <c r="BP51" s="22"/>
      <c r="BQ51" s="22"/>
      <c r="BR51" s="74"/>
      <c r="BS51" s="74"/>
      <c r="BT51" s="74"/>
      <c r="BU51" s="74"/>
      <c r="BV51" s="74"/>
      <c r="BW51" s="74"/>
      <c r="BX51" s="74"/>
      <c r="BY51" s="74"/>
      <c r="BZ51" s="74"/>
      <c r="CA51" s="74"/>
      <c r="CB51" s="74"/>
      <c r="CC51" s="74"/>
      <c r="CD51" s="74"/>
    </row>
    <row r="52" spans="1:82" s="35" customFormat="1" ht="27.95" customHeight="1" x14ac:dyDescent="0.25">
      <c r="A52" s="19">
        <v>51</v>
      </c>
      <c r="B52" s="19"/>
      <c r="C52" s="19" t="s">
        <v>204</v>
      </c>
      <c r="D52" s="44">
        <v>6887425</v>
      </c>
      <c r="E52" s="44">
        <v>437672</v>
      </c>
      <c r="F52" s="46" t="s">
        <v>197</v>
      </c>
      <c r="G52" s="46" t="s">
        <v>46</v>
      </c>
      <c r="H52" s="47">
        <v>2689</v>
      </c>
      <c r="I52" s="22"/>
      <c r="J52" s="22"/>
      <c r="K52" s="22"/>
      <c r="L52" s="22"/>
      <c r="M52" s="22"/>
      <c r="N52" s="22"/>
      <c r="O52" s="23">
        <v>100</v>
      </c>
      <c r="P52" s="19" t="s">
        <v>64</v>
      </c>
      <c r="Q52" s="39">
        <f t="shared" si="15"/>
        <v>3153600</v>
      </c>
      <c r="R52" s="19"/>
      <c r="S52" s="19"/>
      <c r="T52" s="22"/>
      <c r="U52" s="22"/>
      <c r="V52" s="36"/>
      <c r="W52" s="19"/>
      <c r="X52" s="19"/>
      <c r="Y52" s="22"/>
      <c r="Z52" s="22" t="s">
        <v>226</v>
      </c>
      <c r="AA52" s="22" t="s">
        <v>232</v>
      </c>
      <c r="AB52" s="22" t="s">
        <v>231</v>
      </c>
      <c r="AC52" s="22"/>
      <c r="AD52" s="22" t="s">
        <v>42</v>
      </c>
      <c r="AE52" s="22" t="s">
        <v>31</v>
      </c>
      <c r="AF52" s="22" t="s">
        <v>233</v>
      </c>
      <c r="AG52" s="29">
        <v>22</v>
      </c>
      <c r="AH52" s="30">
        <f>47.85-1.65</f>
        <v>46.2</v>
      </c>
      <c r="AI52" s="31">
        <v>150</v>
      </c>
      <c r="AJ52" s="32">
        <v>80</v>
      </c>
      <c r="AK52" s="22">
        <v>800</v>
      </c>
      <c r="AL52" s="22">
        <v>945</v>
      </c>
      <c r="AM52" s="22">
        <f t="shared" si="16"/>
        <v>400</v>
      </c>
      <c r="AN52" s="22">
        <f t="shared" si="17"/>
        <v>240</v>
      </c>
      <c r="AO52" s="22" t="str">
        <f t="shared" si="18"/>
        <v>Cumple</v>
      </c>
      <c r="AP52" s="22" t="str">
        <f t="shared" si="19"/>
        <v>Cumple</v>
      </c>
      <c r="AQ52" s="22" t="str">
        <f t="shared" si="20"/>
        <v>Cumple</v>
      </c>
      <c r="AR52" s="19" t="s">
        <v>240</v>
      </c>
      <c r="AS52" s="19" t="s">
        <v>240</v>
      </c>
      <c r="AT52" s="27" t="s">
        <v>241</v>
      </c>
      <c r="AU52" s="27" t="s">
        <v>238</v>
      </c>
      <c r="AV52" s="19" t="s">
        <v>240</v>
      </c>
      <c r="AW52" s="40"/>
      <c r="AX52" s="67" t="str">
        <f t="shared" si="21"/>
        <v>Alta</v>
      </c>
      <c r="AY52" s="71"/>
      <c r="AZ52" s="22"/>
      <c r="BA52" s="22"/>
      <c r="BB52" s="22"/>
      <c r="BC52" s="22"/>
      <c r="BD52" s="22"/>
      <c r="BE52" s="22"/>
      <c r="BF52" s="22"/>
      <c r="BG52" s="22"/>
      <c r="BH52" s="22"/>
      <c r="BI52" s="22"/>
      <c r="BJ52" s="22"/>
      <c r="BK52" s="22"/>
      <c r="BL52" s="22"/>
      <c r="BM52" s="22"/>
      <c r="BN52" s="22"/>
      <c r="BO52" s="22"/>
      <c r="BP52" s="22"/>
      <c r="BQ52" s="22"/>
      <c r="BR52" s="74"/>
      <c r="BS52" s="74"/>
      <c r="BT52" s="74"/>
      <c r="BU52" s="74"/>
      <c r="BV52" s="74"/>
      <c r="BW52" s="74"/>
      <c r="BX52" s="74"/>
      <c r="BY52" s="74"/>
      <c r="BZ52" s="74"/>
      <c r="CA52" s="74"/>
      <c r="CB52" s="74"/>
      <c r="CC52" s="74"/>
      <c r="CD52" s="74"/>
    </row>
  </sheetData>
  <autoFilter ref="A1:CD52" xr:uid="{00000000-0009-0000-0000-000004000000}"/>
  <pageMargins left="0.7" right="0.7" top="0.75" bottom="0.75" header="0.3" footer="0.3"/>
  <pageSetup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41"/>
  <sheetViews>
    <sheetView workbookViewId="0">
      <selection activeCell="S35" sqref="S35"/>
    </sheetView>
  </sheetViews>
  <sheetFormatPr baseColWidth="10" defaultRowHeight="15" x14ac:dyDescent="0.25"/>
  <cols>
    <col min="10" max="10" width="11.85546875" bestFit="1" customWidth="1"/>
  </cols>
  <sheetData>
    <row r="1" spans="1:1" x14ac:dyDescent="0.25">
      <c r="A1">
        <f>365.25/2</f>
        <v>182.625</v>
      </c>
    </row>
    <row r="2" spans="1:1" x14ac:dyDescent="0.25">
      <c r="A2">
        <f>+A1/6</f>
        <v>30.4375</v>
      </c>
    </row>
    <row r="30" spans="2:15" x14ac:dyDescent="0.25">
      <c r="B30" t="s">
        <v>409</v>
      </c>
      <c r="E30" t="s">
        <v>412</v>
      </c>
      <c r="F30" t="s">
        <v>413</v>
      </c>
      <c r="G30" t="s">
        <v>414</v>
      </c>
      <c r="I30" t="s">
        <v>415</v>
      </c>
    </row>
    <row r="31" spans="2:15" x14ac:dyDescent="0.25">
      <c r="C31" t="s">
        <v>410</v>
      </c>
      <c r="D31" s="290">
        <v>41944</v>
      </c>
      <c r="E31">
        <v>140</v>
      </c>
      <c r="F31">
        <v>20</v>
      </c>
      <c r="J31" s="290">
        <v>42248</v>
      </c>
      <c r="K31">
        <v>0</v>
      </c>
      <c r="O31">
        <v>613</v>
      </c>
    </row>
    <row r="32" spans="2:15" x14ac:dyDescent="0.25">
      <c r="D32" s="290">
        <v>41944</v>
      </c>
      <c r="E32">
        <v>150</v>
      </c>
      <c r="F32">
        <v>25</v>
      </c>
      <c r="J32" s="290">
        <f>+J31</f>
        <v>42248</v>
      </c>
      <c r="K32">
        <v>220</v>
      </c>
    </row>
    <row r="34" spans="3:10" x14ac:dyDescent="0.25">
      <c r="C34" t="s">
        <v>411</v>
      </c>
      <c r="D34" s="290">
        <v>42369</v>
      </c>
      <c r="E34">
        <v>140</v>
      </c>
      <c r="F34" s="290">
        <v>42947</v>
      </c>
      <c r="G34" s="290">
        <v>43312</v>
      </c>
      <c r="J34" s="290">
        <v>42401</v>
      </c>
    </row>
    <row r="35" spans="3:10" x14ac:dyDescent="0.25">
      <c r="D35" s="290">
        <v>42369</v>
      </c>
      <c r="E35">
        <v>150</v>
      </c>
      <c r="F35" s="290">
        <f>+F34</f>
        <v>42947</v>
      </c>
      <c r="G35" s="290">
        <f>+G34</f>
        <v>43312</v>
      </c>
      <c r="J35" s="290">
        <f>+J34</f>
        <v>42401</v>
      </c>
    </row>
    <row r="37" spans="3:10" x14ac:dyDescent="0.25">
      <c r="J37" s="290">
        <v>43132</v>
      </c>
    </row>
    <row r="38" spans="3:10" x14ac:dyDescent="0.25">
      <c r="J38" s="290">
        <f>+J37</f>
        <v>43132</v>
      </c>
    </row>
    <row r="40" spans="3:10" x14ac:dyDescent="0.25">
      <c r="J40" s="290">
        <v>43497</v>
      </c>
    </row>
    <row r="41" spans="3:10" x14ac:dyDescent="0.25">
      <c r="J41" s="290">
        <f>+J40</f>
        <v>43497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/>
  </sheetPr>
  <dimension ref="B1:O28"/>
  <sheetViews>
    <sheetView tabSelected="1" zoomScale="90" zoomScaleNormal="90" workbookViewId="0">
      <selection activeCell="P16" sqref="P16"/>
    </sheetView>
  </sheetViews>
  <sheetFormatPr baseColWidth="10" defaultRowHeight="15" x14ac:dyDescent="0.25"/>
  <sheetData>
    <row r="1" spans="2:15" ht="15" customHeight="1" x14ac:dyDescent="0.25">
      <c r="B1" s="258"/>
      <c r="C1" s="258"/>
      <c r="D1" s="258"/>
      <c r="E1" s="258"/>
      <c r="F1" s="258"/>
      <c r="G1" s="258"/>
      <c r="H1" s="258"/>
      <c r="I1" s="258"/>
      <c r="J1" s="335" t="s">
        <v>398</v>
      </c>
      <c r="K1" s="335"/>
      <c r="L1" s="335"/>
      <c r="M1" s="335"/>
      <c r="N1" s="335"/>
      <c r="O1" s="335"/>
    </row>
    <row r="2" spans="2:15" ht="15.75" thickBot="1" x14ac:dyDescent="0.3">
      <c r="B2" s="258"/>
      <c r="C2" s="259" t="s">
        <v>385</v>
      </c>
      <c r="D2" s="258"/>
      <c r="E2" s="258"/>
      <c r="F2" s="258"/>
      <c r="G2" s="258"/>
      <c r="H2" s="258"/>
      <c r="I2" s="258"/>
      <c r="J2" s="336"/>
      <c r="K2" s="336"/>
      <c r="L2" s="336"/>
      <c r="M2" s="336"/>
      <c r="N2" s="336"/>
      <c r="O2" s="336"/>
    </row>
    <row r="3" spans="2:15" ht="31.5" thickTop="1" thickBot="1" x14ac:dyDescent="0.3">
      <c r="C3" s="210" t="s">
        <v>382</v>
      </c>
      <c r="D3" s="210" t="s">
        <v>388</v>
      </c>
      <c r="E3" s="210" t="s">
        <v>389</v>
      </c>
      <c r="F3" s="221" t="s">
        <v>383</v>
      </c>
      <c r="G3" s="211" t="s">
        <v>390</v>
      </c>
      <c r="J3" s="210" t="s">
        <v>382</v>
      </c>
      <c r="K3" s="210" t="s">
        <v>388</v>
      </c>
      <c r="L3" s="210" t="s">
        <v>389</v>
      </c>
      <c r="M3" s="221" t="s">
        <v>383</v>
      </c>
      <c r="N3" s="282" t="s">
        <v>390</v>
      </c>
      <c r="O3" s="289" t="s">
        <v>404</v>
      </c>
    </row>
    <row r="4" spans="2:15" ht="16.5" thickTop="1" thickBot="1" x14ac:dyDescent="0.3">
      <c r="C4" s="197" t="s">
        <v>200</v>
      </c>
      <c r="D4" s="214" t="s">
        <v>380</v>
      </c>
      <c r="E4" s="214" t="s">
        <v>380</v>
      </c>
      <c r="F4" s="198">
        <v>0</v>
      </c>
      <c r="G4" s="216">
        <v>0</v>
      </c>
      <c r="J4" s="197" t="s">
        <v>200</v>
      </c>
      <c r="K4" s="214" t="s">
        <v>380</v>
      </c>
      <c r="L4" s="214" t="s">
        <v>380</v>
      </c>
      <c r="M4" s="198">
        <v>0</v>
      </c>
      <c r="N4" s="283">
        <v>0</v>
      </c>
      <c r="O4" s="338" t="s">
        <v>344</v>
      </c>
    </row>
    <row r="5" spans="2:15" ht="16.5" thickTop="1" thickBot="1" x14ac:dyDescent="0.3">
      <c r="C5" s="188" t="s">
        <v>201</v>
      </c>
      <c r="D5" s="191" t="s">
        <v>380</v>
      </c>
      <c r="E5" s="191" t="s">
        <v>380</v>
      </c>
      <c r="F5" s="199">
        <v>10</v>
      </c>
      <c r="G5" s="195">
        <v>3</v>
      </c>
      <c r="J5" s="188" t="s">
        <v>201</v>
      </c>
      <c r="K5" s="191" t="s">
        <v>380</v>
      </c>
      <c r="L5" s="191" t="s">
        <v>380</v>
      </c>
      <c r="M5" s="199">
        <v>10</v>
      </c>
      <c r="N5" s="284">
        <v>3</v>
      </c>
      <c r="O5" s="338"/>
    </row>
    <row r="6" spans="2:15" ht="16.5" thickTop="1" thickBot="1" x14ac:dyDescent="0.3">
      <c r="C6" s="188" t="s">
        <v>202</v>
      </c>
      <c r="D6" s="191" t="s">
        <v>380</v>
      </c>
      <c r="E6" s="191" t="s">
        <v>380</v>
      </c>
      <c r="F6" s="199">
        <v>0</v>
      </c>
      <c r="G6" s="195">
        <v>0</v>
      </c>
      <c r="J6" s="188" t="s">
        <v>202</v>
      </c>
      <c r="K6" s="191" t="s">
        <v>380</v>
      </c>
      <c r="L6" s="191" t="s">
        <v>380</v>
      </c>
      <c r="M6" s="199">
        <v>0</v>
      </c>
      <c r="N6" s="284">
        <v>0</v>
      </c>
      <c r="O6" s="338"/>
    </row>
    <row r="7" spans="2:15" ht="16.5" thickTop="1" thickBot="1" x14ac:dyDescent="0.3">
      <c r="C7" s="188" t="s">
        <v>203</v>
      </c>
      <c r="D7" s="191" t="s">
        <v>380</v>
      </c>
      <c r="E7" s="191" t="s">
        <v>380</v>
      </c>
      <c r="F7" s="199">
        <v>6</v>
      </c>
      <c r="G7" s="195">
        <v>0</v>
      </c>
      <c r="J7" s="188" t="s">
        <v>203</v>
      </c>
      <c r="K7" s="191" t="s">
        <v>380</v>
      </c>
      <c r="L7" s="191" t="s">
        <v>380</v>
      </c>
      <c r="M7" s="199">
        <v>6</v>
      </c>
      <c r="N7" s="284">
        <v>0</v>
      </c>
      <c r="O7" s="338"/>
    </row>
    <row r="8" spans="2:15" ht="16.5" thickTop="1" thickBot="1" x14ac:dyDescent="0.3">
      <c r="C8" s="200" t="s">
        <v>204</v>
      </c>
      <c r="D8" s="215" t="s">
        <v>380</v>
      </c>
      <c r="E8" s="215" t="s">
        <v>380</v>
      </c>
      <c r="F8" s="201">
        <v>11</v>
      </c>
      <c r="G8" s="217">
        <v>14</v>
      </c>
      <c r="J8" s="200" t="s">
        <v>204</v>
      </c>
      <c r="K8" s="215" t="s">
        <v>380</v>
      </c>
      <c r="L8" s="215" t="s">
        <v>380</v>
      </c>
      <c r="M8" s="201">
        <v>11</v>
      </c>
      <c r="N8" s="285">
        <v>14</v>
      </c>
      <c r="O8" s="338"/>
    </row>
    <row r="9" spans="2:15" ht="16.5" thickTop="1" thickBot="1" x14ac:dyDescent="0.3">
      <c r="C9" s="207" t="s">
        <v>361</v>
      </c>
      <c r="D9" s="208">
        <v>1</v>
      </c>
      <c r="E9" s="208">
        <v>25</v>
      </c>
      <c r="F9" s="208">
        <v>24</v>
      </c>
      <c r="G9" s="218">
        <v>18</v>
      </c>
      <c r="J9" s="207" t="s">
        <v>361</v>
      </c>
      <c r="K9" s="208">
        <v>1</v>
      </c>
      <c r="L9" s="208">
        <v>25</v>
      </c>
      <c r="M9" s="208">
        <v>24</v>
      </c>
      <c r="N9" s="286">
        <v>18</v>
      </c>
      <c r="O9" s="338" t="s">
        <v>340</v>
      </c>
    </row>
    <row r="10" spans="2:15" ht="16.5" thickTop="1" thickBot="1" x14ac:dyDescent="0.3">
      <c r="C10" s="183" t="s">
        <v>362</v>
      </c>
      <c r="D10" s="178">
        <v>0</v>
      </c>
      <c r="E10" s="178">
        <v>7</v>
      </c>
      <c r="F10" s="178">
        <v>24</v>
      </c>
      <c r="G10" s="219">
        <v>34</v>
      </c>
      <c r="J10" s="183" t="s">
        <v>362</v>
      </c>
      <c r="K10" s="178">
        <v>0</v>
      </c>
      <c r="L10" s="178">
        <v>7</v>
      </c>
      <c r="M10" s="178">
        <v>24</v>
      </c>
      <c r="N10" s="287">
        <v>34</v>
      </c>
      <c r="O10" s="338"/>
    </row>
    <row r="11" spans="2:15" ht="16.5" thickTop="1" thickBot="1" x14ac:dyDescent="0.3">
      <c r="C11" s="183" t="s">
        <v>363</v>
      </c>
      <c r="D11" s="178">
        <v>2</v>
      </c>
      <c r="E11" s="178">
        <v>17</v>
      </c>
      <c r="F11" s="213" t="s">
        <v>379</v>
      </c>
      <c r="G11" s="219">
        <v>0</v>
      </c>
      <c r="J11" s="183" t="s">
        <v>363</v>
      </c>
      <c r="K11" s="178">
        <v>2</v>
      </c>
      <c r="L11" s="178">
        <v>17</v>
      </c>
      <c r="M11" s="281" t="s">
        <v>403</v>
      </c>
      <c r="N11" s="287">
        <v>0</v>
      </c>
      <c r="O11" s="338"/>
    </row>
    <row r="12" spans="2:15" ht="16.5" thickTop="1" thickBot="1" x14ac:dyDescent="0.3">
      <c r="C12" s="183" t="s">
        <v>364</v>
      </c>
      <c r="D12" s="192" t="s">
        <v>379</v>
      </c>
      <c r="E12" s="178">
        <v>0</v>
      </c>
      <c r="F12" s="178">
        <v>13</v>
      </c>
      <c r="G12" s="219">
        <v>21</v>
      </c>
      <c r="J12" s="183" t="s">
        <v>364</v>
      </c>
      <c r="K12" s="279" t="s">
        <v>400</v>
      </c>
      <c r="L12" s="178">
        <v>0</v>
      </c>
      <c r="M12" s="178">
        <v>13</v>
      </c>
      <c r="N12" s="287">
        <v>21</v>
      </c>
      <c r="O12" s="338"/>
    </row>
    <row r="13" spans="2:15" ht="16.5" thickTop="1" thickBot="1" x14ac:dyDescent="0.3">
      <c r="C13" s="183" t="s">
        <v>365</v>
      </c>
      <c r="D13" s="192" t="s">
        <v>379</v>
      </c>
      <c r="E13" s="178">
        <v>21</v>
      </c>
      <c r="F13" s="178">
        <v>12</v>
      </c>
      <c r="G13" s="219">
        <v>7</v>
      </c>
      <c r="J13" s="183" t="s">
        <v>365</v>
      </c>
      <c r="K13" s="279" t="s">
        <v>401</v>
      </c>
      <c r="L13" s="178">
        <v>21</v>
      </c>
      <c r="M13" s="178">
        <v>12</v>
      </c>
      <c r="N13" s="287">
        <v>7</v>
      </c>
      <c r="O13" s="338"/>
    </row>
    <row r="14" spans="2:15" ht="16.5" thickTop="1" thickBot="1" x14ac:dyDescent="0.3">
      <c r="C14" s="209" t="s">
        <v>366</v>
      </c>
      <c r="D14" s="212" t="s">
        <v>379</v>
      </c>
      <c r="E14" s="206">
        <v>3</v>
      </c>
      <c r="F14" s="212" t="s">
        <v>379</v>
      </c>
      <c r="G14" s="220">
        <v>65</v>
      </c>
      <c r="J14" s="209" t="s">
        <v>366</v>
      </c>
      <c r="K14" s="280" t="s">
        <v>402</v>
      </c>
      <c r="L14" s="206">
        <v>3</v>
      </c>
      <c r="M14" s="280" t="s">
        <v>403</v>
      </c>
      <c r="N14" s="288">
        <v>65</v>
      </c>
      <c r="O14" s="338"/>
    </row>
    <row r="15" spans="2:15" ht="16.5" thickTop="1" thickBot="1" x14ac:dyDescent="0.3">
      <c r="C15" s="207" t="s">
        <v>367</v>
      </c>
      <c r="D15" s="208">
        <v>9</v>
      </c>
      <c r="E15" s="208">
        <v>12</v>
      </c>
      <c r="F15" s="208">
        <v>23</v>
      </c>
      <c r="G15" s="218">
        <v>32</v>
      </c>
      <c r="J15" s="207" t="s">
        <v>367</v>
      </c>
      <c r="K15" s="208">
        <v>9</v>
      </c>
      <c r="L15" s="208">
        <v>12</v>
      </c>
      <c r="M15" s="208">
        <v>23</v>
      </c>
      <c r="N15" s="286">
        <v>32</v>
      </c>
      <c r="O15" s="338" t="s">
        <v>341</v>
      </c>
    </row>
    <row r="16" spans="2:15" ht="16.5" thickTop="1" thickBot="1" x14ac:dyDescent="0.3">
      <c r="C16" s="183" t="s">
        <v>368</v>
      </c>
      <c r="D16" s="178">
        <v>17</v>
      </c>
      <c r="E16" s="178">
        <v>35</v>
      </c>
      <c r="F16" s="178">
        <v>28</v>
      </c>
      <c r="G16" s="219">
        <v>28</v>
      </c>
      <c r="J16" s="183" t="s">
        <v>368</v>
      </c>
      <c r="K16" s="178">
        <v>17</v>
      </c>
      <c r="L16" s="178">
        <v>35</v>
      </c>
      <c r="M16" s="178">
        <v>28</v>
      </c>
      <c r="N16" s="287">
        <v>28</v>
      </c>
      <c r="O16" s="338"/>
    </row>
    <row r="17" spans="3:15" ht="16.5" thickTop="1" thickBot="1" x14ac:dyDescent="0.3">
      <c r="C17" s="209" t="s">
        <v>369</v>
      </c>
      <c r="D17" s="212" t="s">
        <v>380</v>
      </c>
      <c r="E17" s="206">
        <v>0</v>
      </c>
      <c r="F17" s="206">
        <v>19</v>
      </c>
      <c r="G17" s="220">
        <v>22</v>
      </c>
      <c r="J17" s="209" t="s">
        <v>369</v>
      </c>
      <c r="K17" s="212" t="s">
        <v>380</v>
      </c>
      <c r="L17" s="206">
        <v>0</v>
      </c>
      <c r="M17" s="206">
        <v>19</v>
      </c>
      <c r="N17" s="288">
        <v>22</v>
      </c>
      <c r="O17" s="338"/>
    </row>
    <row r="18" spans="3:15" ht="16.5" thickTop="1" thickBot="1" x14ac:dyDescent="0.3">
      <c r="C18" s="202" t="s">
        <v>370</v>
      </c>
      <c r="D18" s="203">
        <v>50</v>
      </c>
      <c r="E18" s="203">
        <v>60</v>
      </c>
      <c r="F18" s="203">
        <v>45</v>
      </c>
      <c r="G18" s="216">
        <v>82</v>
      </c>
      <c r="J18" s="202" t="s">
        <v>370</v>
      </c>
      <c r="K18" s="203">
        <v>50</v>
      </c>
      <c r="L18" s="203">
        <v>60</v>
      </c>
      <c r="M18" s="203">
        <v>45</v>
      </c>
      <c r="N18" s="283">
        <v>82</v>
      </c>
      <c r="O18" s="339" t="s">
        <v>405</v>
      </c>
    </row>
    <row r="19" spans="3:15" ht="16.5" thickTop="1" thickBot="1" x14ac:dyDescent="0.3">
      <c r="C19" s="189" t="s">
        <v>371</v>
      </c>
      <c r="D19" s="204">
        <v>17</v>
      </c>
      <c r="E19" s="204">
        <v>38</v>
      </c>
      <c r="F19" s="204">
        <v>11</v>
      </c>
      <c r="G19" s="195">
        <v>24</v>
      </c>
      <c r="J19" s="189" t="s">
        <v>371</v>
      </c>
      <c r="K19" s="204">
        <v>17</v>
      </c>
      <c r="L19" s="204">
        <v>38</v>
      </c>
      <c r="M19" s="204">
        <v>11</v>
      </c>
      <c r="N19" s="284">
        <v>24</v>
      </c>
      <c r="O19" s="339"/>
    </row>
    <row r="20" spans="3:15" ht="16.5" thickTop="1" thickBot="1" x14ac:dyDescent="0.3">
      <c r="C20" s="189" t="s">
        <v>372</v>
      </c>
      <c r="D20" s="204">
        <v>22</v>
      </c>
      <c r="E20" s="204">
        <v>16</v>
      </c>
      <c r="F20" s="204">
        <v>30</v>
      </c>
      <c r="G20" s="195">
        <v>27</v>
      </c>
      <c r="J20" s="189" t="s">
        <v>372</v>
      </c>
      <c r="K20" s="204">
        <v>22</v>
      </c>
      <c r="L20" s="204">
        <v>16</v>
      </c>
      <c r="M20" s="204">
        <v>30</v>
      </c>
      <c r="N20" s="284">
        <v>27</v>
      </c>
      <c r="O20" s="339"/>
    </row>
    <row r="21" spans="3:15" ht="16.5" thickTop="1" thickBot="1" x14ac:dyDescent="0.3">
      <c r="C21" s="189" t="s">
        <v>373</v>
      </c>
      <c r="D21" s="204">
        <v>17</v>
      </c>
      <c r="E21" s="204">
        <v>26</v>
      </c>
      <c r="F21" s="204">
        <v>23</v>
      </c>
      <c r="G21" s="195">
        <v>32</v>
      </c>
      <c r="J21" s="189" t="s">
        <v>373</v>
      </c>
      <c r="K21" s="204">
        <v>17</v>
      </c>
      <c r="L21" s="204">
        <v>26</v>
      </c>
      <c r="M21" s="204">
        <v>23</v>
      </c>
      <c r="N21" s="284">
        <v>32</v>
      </c>
      <c r="O21" s="339"/>
    </row>
    <row r="22" spans="3:15" ht="16.5" thickTop="1" thickBot="1" x14ac:dyDescent="0.3">
      <c r="C22" s="205" t="s">
        <v>374</v>
      </c>
      <c r="D22" s="206">
        <v>32</v>
      </c>
      <c r="E22" s="206">
        <v>26</v>
      </c>
      <c r="F22" s="206">
        <v>75</v>
      </c>
      <c r="G22" s="217">
        <v>100</v>
      </c>
      <c r="J22" s="205" t="s">
        <v>374</v>
      </c>
      <c r="K22" s="206">
        <v>32</v>
      </c>
      <c r="L22" s="206">
        <v>26</v>
      </c>
      <c r="M22" s="206">
        <v>75</v>
      </c>
      <c r="N22" s="285">
        <v>100</v>
      </c>
      <c r="O22" s="339"/>
    </row>
    <row r="23" spans="3:15" ht="15.75" thickTop="1" x14ac:dyDescent="0.25">
      <c r="C23" s="257" t="s">
        <v>384</v>
      </c>
      <c r="D23" s="258"/>
      <c r="E23" s="258"/>
      <c r="F23" s="258"/>
      <c r="G23" s="258"/>
      <c r="J23" s="257" t="s">
        <v>399</v>
      </c>
      <c r="K23" s="258"/>
      <c r="L23" s="258"/>
      <c r="M23" s="258"/>
      <c r="N23" s="258"/>
      <c r="O23" s="258"/>
    </row>
    <row r="24" spans="3:15" x14ac:dyDescent="0.25">
      <c r="C24" s="258" t="s">
        <v>387</v>
      </c>
      <c r="D24" s="258"/>
      <c r="E24" s="258"/>
      <c r="F24" s="258"/>
      <c r="G24" s="258"/>
      <c r="J24" s="337" t="s">
        <v>408</v>
      </c>
      <c r="K24" s="337"/>
      <c r="L24" s="337"/>
      <c r="M24" s="337"/>
      <c r="N24" s="337"/>
      <c r="O24" s="258"/>
    </row>
    <row r="25" spans="3:15" x14ac:dyDescent="0.25">
      <c r="C25" s="258" t="s">
        <v>386</v>
      </c>
      <c r="D25" s="258"/>
      <c r="E25" s="258"/>
      <c r="F25" s="258"/>
      <c r="G25" s="258"/>
      <c r="J25" s="337"/>
      <c r="K25" s="337"/>
      <c r="L25" s="337"/>
      <c r="M25" s="337"/>
      <c r="N25" s="337"/>
      <c r="O25" s="258"/>
    </row>
    <row r="26" spans="3:15" x14ac:dyDescent="0.25">
      <c r="C26" s="258" t="s">
        <v>416</v>
      </c>
      <c r="D26" s="258"/>
      <c r="E26" s="258"/>
      <c r="F26" s="258"/>
      <c r="G26" s="258"/>
      <c r="J26" s="258" t="s">
        <v>407</v>
      </c>
      <c r="K26" s="258"/>
      <c r="L26" s="258"/>
      <c r="M26" s="258"/>
      <c r="N26" s="258"/>
      <c r="O26" s="258"/>
    </row>
    <row r="27" spans="3:15" x14ac:dyDescent="0.25">
      <c r="C27" s="260" t="s">
        <v>391</v>
      </c>
      <c r="D27" s="258"/>
      <c r="E27" s="258"/>
      <c r="F27" s="258"/>
      <c r="G27" s="258"/>
      <c r="J27" s="258" t="s">
        <v>406</v>
      </c>
      <c r="K27" s="258"/>
      <c r="L27" s="258"/>
      <c r="M27" s="258"/>
      <c r="N27" s="258"/>
      <c r="O27" s="258"/>
    </row>
    <row r="28" spans="3:15" x14ac:dyDescent="0.25">
      <c r="C28" s="260" t="s">
        <v>392</v>
      </c>
      <c r="D28" s="258"/>
      <c r="E28" s="258"/>
      <c r="F28" s="258"/>
      <c r="G28" s="258"/>
    </row>
  </sheetData>
  <mergeCells count="6">
    <mergeCell ref="J1:O2"/>
    <mergeCell ref="J24:N25"/>
    <mergeCell ref="O4:O8"/>
    <mergeCell ref="O9:O14"/>
    <mergeCell ref="O15:O17"/>
    <mergeCell ref="O18:O22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32">
    <tabColor theme="0"/>
  </sheetPr>
  <dimension ref="A1:AU91"/>
  <sheetViews>
    <sheetView showGridLines="0" zoomScaleNormal="100" workbookViewId="0">
      <pane xSplit="1" ySplit="4" topLeftCell="E60" activePane="bottomRight" state="frozen"/>
      <selection pane="topRight" activeCell="B1" sqref="B1"/>
      <selection pane="bottomLeft" activeCell="A4" sqref="A4"/>
      <selection pane="bottomRight" activeCell="Q90" sqref="Q90"/>
    </sheetView>
  </sheetViews>
  <sheetFormatPr baseColWidth="10" defaultColWidth="11.42578125" defaultRowHeight="14.25" x14ac:dyDescent="0.3"/>
  <cols>
    <col min="1" max="1" width="13.7109375" style="4" bestFit="1" customWidth="1"/>
    <col min="2" max="2" width="11.5703125" style="3" bestFit="1" customWidth="1"/>
    <col min="3" max="3" width="11.140625" style="3" bestFit="1" customWidth="1"/>
    <col min="4" max="4" width="10.85546875" style="3" bestFit="1" customWidth="1"/>
    <col min="5" max="5" width="17.7109375" style="3" bestFit="1" customWidth="1"/>
    <col min="6" max="6" width="11.85546875" style="3" bestFit="1" customWidth="1"/>
    <col min="7" max="7" width="12" style="3" customWidth="1"/>
    <col min="8" max="8" width="2.5703125" style="3" customWidth="1"/>
    <col min="9" max="9" width="8.140625" style="3" bestFit="1" customWidth="1"/>
    <col min="10" max="10" width="8.5703125" style="3" bestFit="1" customWidth="1"/>
    <col min="11" max="11" width="9" style="3" bestFit="1" customWidth="1"/>
    <col min="12" max="12" width="14" style="3" customWidth="1"/>
    <col min="13" max="13" width="11.7109375" style="3" customWidth="1"/>
    <col min="14" max="14" width="2.28515625" style="3" customWidth="1"/>
    <col min="15" max="15" width="8.140625" style="3" bestFit="1" customWidth="1"/>
    <col min="16" max="16" width="8.5703125" style="3" bestFit="1" customWidth="1"/>
    <col min="17" max="17" width="9" style="3" bestFit="1" customWidth="1"/>
    <col min="18" max="19" width="11.85546875" style="3" bestFit="1" customWidth="1"/>
    <col min="20" max="20" width="7" style="2" bestFit="1" customWidth="1"/>
    <col min="21" max="21" width="4" style="3" customWidth="1"/>
    <col min="22" max="47" width="11.42578125" style="77"/>
    <col min="48" max="16384" width="11.42578125" style="3"/>
  </cols>
  <sheetData>
    <row r="1" spans="1:47" ht="15" thickBot="1" x14ac:dyDescent="0.35">
      <c r="B1" s="165" t="s">
        <v>342</v>
      </c>
      <c r="C1" s="165"/>
      <c r="D1" s="165"/>
      <c r="E1" s="165"/>
      <c r="F1" s="164"/>
      <c r="G1" s="164"/>
    </row>
    <row r="2" spans="1:47" s="7" customFormat="1" ht="68.25" customHeight="1" x14ac:dyDescent="0.25">
      <c r="A2" s="121" t="s">
        <v>112</v>
      </c>
      <c r="B2" s="93" t="s">
        <v>350</v>
      </c>
      <c r="C2" s="94" t="s">
        <v>351</v>
      </c>
      <c r="D2" s="110" t="s">
        <v>348</v>
      </c>
      <c r="E2" s="97" t="s">
        <v>353</v>
      </c>
      <c r="F2" s="102" t="s">
        <v>352</v>
      </c>
      <c r="G2" s="95" t="s">
        <v>345</v>
      </c>
      <c r="I2" s="166" t="s">
        <v>343</v>
      </c>
      <c r="J2" s="167"/>
      <c r="K2" s="167"/>
      <c r="L2" s="168"/>
      <c r="M2" s="169"/>
      <c r="O2" s="170" t="s">
        <v>346</v>
      </c>
      <c r="P2" s="171"/>
      <c r="Q2" s="171"/>
      <c r="R2" s="171"/>
      <c r="S2" s="171"/>
      <c r="T2" s="172"/>
      <c r="V2" s="162"/>
      <c r="W2" s="162"/>
      <c r="X2" s="162"/>
      <c r="Y2" s="162"/>
      <c r="Z2" s="162"/>
      <c r="AA2" s="162"/>
      <c r="AB2" s="162"/>
      <c r="AC2" s="162"/>
      <c r="AD2" s="162"/>
      <c r="AE2" s="162"/>
      <c r="AF2" s="162"/>
      <c r="AG2" s="162"/>
      <c r="AH2" s="162"/>
      <c r="AI2" s="162"/>
      <c r="AJ2" s="162"/>
      <c r="AK2" s="162"/>
      <c r="AL2" s="162"/>
      <c r="AM2" s="162"/>
      <c r="AN2" s="162"/>
      <c r="AO2" s="162"/>
      <c r="AP2" s="162"/>
      <c r="AQ2" s="162"/>
      <c r="AR2" s="162"/>
      <c r="AS2" s="162"/>
      <c r="AT2" s="162"/>
      <c r="AU2" s="162"/>
    </row>
    <row r="3" spans="1:47" ht="42.75" x14ac:dyDescent="0.3">
      <c r="A3" s="1"/>
      <c r="B3" s="79"/>
      <c r="C3" s="80"/>
      <c r="D3" s="80"/>
      <c r="E3" s="81"/>
      <c r="F3" s="103"/>
      <c r="G3" s="88"/>
      <c r="I3" s="113" t="s">
        <v>344</v>
      </c>
      <c r="J3" s="114" t="s">
        <v>340</v>
      </c>
      <c r="K3" s="114" t="s">
        <v>341</v>
      </c>
      <c r="L3" s="115" t="s">
        <v>354</v>
      </c>
      <c r="M3" s="116" t="s">
        <v>356</v>
      </c>
      <c r="O3" s="113" t="s">
        <v>344</v>
      </c>
      <c r="P3" s="114" t="s">
        <v>340</v>
      </c>
      <c r="Q3" s="114" t="s">
        <v>341</v>
      </c>
      <c r="R3" s="115" t="s">
        <v>354</v>
      </c>
      <c r="S3" s="115" t="s">
        <v>355</v>
      </c>
      <c r="T3" s="117" t="s">
        <v>347</v>
      </c>
    </row>
    <row r="4" spans="1:47" s="164" customFormat="1" x14ac:dyDescent="0.3">
      <c r="A4" s="6" t="s">
        <v>115</v>
      </c>
      <c r="B4" s="82"/>
      <c r="C4" s="83"/>
      <c r="D4" s="83"/>
      <c r="E4" s="84"/>
      <c r="F4" s="104"/>
      <c r="G4" s="89"/>
      <c r="I4" s="82"/>
      <c r="J4" s="83"/>
      <c r="K4" s="83"/>
      <c r="L4" s="83"/>
      <c r="M4" s="84"/>
      <c r="O4" s="82"/>
      <c r="P4" s="83"/>
      <c r="Q4" s="83"/>
      <c r="R4" s="83"/>
      <c r="S4" s="83"/>
      <c r="T4" s="92"/>
      <c r="V4" s="163"/>
      <c r="W4" s="163"/>
      <c r="X4" s="163"/>
      <c r="Y4" s="163"/>
      <c r="Z4" s="163"/>
      <c r="AA4" s="163"/>
      <c r="AB4" s="163"/>
      <c r="AC4" s="163"/>
      <c r="AD4" s="163"/>
      <c r="AE4" s="163"/>
      <c r="AF4" s="163"/>
      <c r="AG4" s="163"/>
      <c r="AH4" s="163"/>
      <c r="AI4" s="163"/>
      <c r="AJ4" s="163"/>
      <c r="AK4" s="163"/>
      <c r="AL4" s="163"/>
      <c r="AM4" s="163"/>
      <c r="AN4" s="163"/>
      <c r="AO4" s="163"/>
      <c r="AP4" s="163"/>
      <c r="AQ4" s="163"/>
      <c r="AR4" s="163"/>
      <c r="AS4" s="163"/>
      <c r="AT4" s="163"/>
      <c r="AU4" s="163"/>
    </row>
    <row r="5" spans="1:47" x14ac:dyDescent="0.3">
      <c r="A5" s="8">
        <v>41791</v>
      </c>
      <c r="B5" s="85"/>
      <c r="C5" s="161"/>
      <c r="D5" s="161"/>
      <c r="E5" s="87"/>
      <c r="F5" s="105"/>
      <c r="G5" s="90"/>
      <c r="I5" s="79"/>
      <c r="J5" s="80"/>
      <c r="K5" s="80"/>
      <c r="L5" s="111"/>
      <c r="M5" s="81"/>
      <c r="O5" s="79"/>
      <c r="P5" s="80"/>
      <c r="Q5" s="80"/>
      <c r="R5" s="80"/>
      <c r="S5" s="80"/>
      <c r="T5" s="92"/>
    </row>
    <row r="6" spans="1:47" x14ac:dyDescent="0.3">
      <c r="A6" s="8">
        <v>41821</v>
      </c>
      <c r="B6" s="85"/>
      <c r="C6" s="161"/>
      <c r="D6" s="161"/>
      <c r="E6" s="87"/>
      <c r="F6" s="105"/>
      <c r="G6" s="90"/>
      <c r="I6" s="79"/>
      <c r="J6" s="80"/>
      <c r="K6" s="80"/>
      <c r="L6" s="111"/>
      <c r="M6" s="81"/>
      <c r="O6" s="79"/>
      <c r="P6" s="80"/>
      <c r="Q6" s="80"/>
      <c r="R6" s="80"/>
      <c r="S6" s="80"/>
      <c r="T6" s="92"/>
    </row>
    <row r="7" spans="1:47" x14ac:dyDescent="0.3">
      <c r="A7" s="8">
        <v>41852</v>
      </c>
      <c r="B7" s="85"/>
      <c r="C7" s="161"/>
      <c r="D7" s="161"/>
      <c r="E7" s="87"/>
      <c r="F7" s="105"/>
      <c r="G7" s="90"/>
      <c r="I7" s="79"/>
      <c r="J7" s="80"/>
      <c r="K7" s="80"/>
      <c r="L7" s="111"/>
      <c r="M7" s="81"/>
      <c r="O7" s="79"/>
      <c r="P7" s="80"/>
      <c r="Q7" s="80"/>
      <c r="R7" s="80"/>
      <c r="S7" s="80"/>
      <c r="T7" s="92"/>
    </row>
    <row r="8" spans="1:47" x14ac:dyDescent="0.3">
      <c r="A8" s="8">
        <v>41883</v>
      </c>
      <c r="B8" s="85"/>
      <c r="C8" s="161"/>
      <c r="D8" s="161"/>
      <c r="E8" s="87"/>
      <c r="F8" s="105"/>
      <c r="G8" s="90"/>
      <c r="I8" s="79"/>
      <c r="J8" s="80"/>
      <c r="K8" s="80"/>
      <c r="L8" s="111"/>
      <c r="M8" s="81"/>
      <c r="O8" s="79"/>
      <c r="P8" s="80"/>
      <c r="Q8" s="80"/>
      <c r="R8" s="80"/>
      <c r="S8" s="80"/>
      <c r="T8" s="92"/>
    </row>
    <row r="9" spans="1:47" x14ac:dyDescent="0.3">
      <c r="A9" s="8">
        <v>41913</v>
      </c>
      <c r="B9" s="85"/>
      <c r="C9" s="161"/>
      <c r="D9" s="161"/>
      <c r="E9" s="87"/>
      <c r="F9" s="105"/>
      <c r="G9" s="90"/>
      <c r="I9" s="79"/>
      <c r="J9" s="80"/>
      <c r="K9" s="80"/>
      <c r="L9" s="111"/>
      <c r="M9" s="81"/>
      <c r="O9" s="79"/>
      <c r="P9" s="80"/>
      <c r="Q9" s="80"/>
      <c r="R9" s="80"/>
      <c r="S9" s="80"/>
      <c r="T9" s="92"/>
    </row>
    <row r="10" spans="1:47" x14ac:dyDescent="0.3">
      <c r="A10" s="8">
        <v>41944</v>
      </c>
      <c r="B10" s="85"/>
      <c r="C10" s="86"/>
      <c r="D10" s="86"/>
      <c r="E10" s="87"/>
      <c r="F10" s="105">
        <v>0.39289737654320989</v>
      </c>
      <c r="G10" s="90">
        <v>0.39289737654320989</v>
      </c>
      <c r="I10" s="79"/>
      <c r="J10" s="80"/>
      <c r="K10" s="80"/>
      <c r="L10" s="111"/>
      <c r="M10" s="81"/>
      <c r="O10" s="79"/>
      <c r="P10" s="80"/>
      <c r="Q10" s="80"/>
      <c r="R10" s="80"/>
      <c r="S10" s="80"/>
      <c r="T10" s="92"/>
    </row>
    <row r="11" spans="1:47" x14ac:dyDescent="0.3">
      <c r="A11" s="8">
        <v>41974</v>
      </c>
      <c r="B11" s="85"/>
      <c r="C11" s="86"/>
      <c r="D11" s="86"/>
      <c r="E11" s="87">
        <v>7.3626344086021502</v>
      </c>
      <c r="F11" s="105">
        <v>0.93587962962962967</v>
      </c>
      <c r="G11" s="90">
        <v>8.2985140382317795</v>
      </c>
      <c r="I11" s="99"/>
      <c r="J11" s="100">
        <f>$J$20</f>
        <v>5</v>
      </c>
      <c r="K11" s="100">
        <f>$K$20</f>
        <v>5</v>
      </c>
      <c r="L11" s="112">
        <f>$L$20</f>
        <v>28</v>
      </c>
      <c r="M11" s="101">
        <f>$M$20</f>
        <v>28</v>
      </c>
      <c r="O11" s="118">
        <f t="shared" ref="O11:O19" si="0">ROUND(+B11*I11/100,0)</f>
        <v>0</v>
      </c>
      <c r="P11" s="119">
        <f t="shared" ref="P11:P19" si="1">ROUND(+C11*J11/100,0)</f>
        <v>0</v>
      </c>
      <c r="Q11" s="119">
        <f t="shared" ref="Q11:Q19" si="2">ROUND(+D11*K11/100,0)</f>
        <v>0</v>
      </c>
      <c r="R11" s="119">
        <f t="shared" ref="R11:R19" si="3">ROUND(+E11*L11/100,0)</f>
        <v>2</v>
      </c>
      <c r="S11" s="119">
        <f t="shared" ref="S11:S19" si="4">ROUND(+F11*M11/100,0)</f>
        <v>0</v>
      </c>
      <c r="T11" s="120">
        <f t="shared" ref="T11:T19" si="5">SUM(O11:S11)</f>
        <v>2</v>
      </c>
    </row>
    <row r="12" spans="1:47" x14ac:dyDescent="0.3">
      <c r="A12" s="8">
        <v>42005</v>
      </c>
      <c r="B12" s="85"/>
      <c r="C12" s="86"/>
      <c r="D12" s="86"/>
      <c r="E12" s="87">
        <v>14.939094235364397</v>
      </c>
      <c r="F12" s="105">
        <v>3.0638664874551966</v>
      </c>
      <c r="G12" s="90">
        <v>18.002960722819594</v>
      </c>
      <c r="I12" s="99"/>
      <c r="J12" s="100">
        <f t="shared" ref="J12:J19" si="6">$J$20</f>
        <v>5</v>
      </c>
      <c r="K12" s="100">
        <f t="shared" ref="K12:K19" si="7">$K$20</f>
        <v>5</v>
      </c>
      <c r="L12" s="112">
        <f t="shared" ref="L12:L19" si="8">$L$20</f>
        <v>28</v>
      </c>
      <c r="M12" s="101">
        <f t="shared" ref="M12:M19" si="9">$M$20</f>
        <v>28</v>
      </c>
      <c r="O12" s="118">
        <f t="shared" si="0"/>
        <v>0</v>
      </c>
      <c r="P12" s="119">
        <f t="shared" si="1"/>
        <v>0</v>
      </c>
      <c r="Q12" s="119">
        <f t="shared" si="2"/>
        <v>0</v>
      </c>
      <c r="R12" s="119">
        <f t="shared" si="3"/>
        <v>4</v>
      </c>
      <c r="S12" s="119">
        <f t="shared" si="4"/>
        <v>1</v>
      </c>
      <c r="T12" s="120">
        <f t="shared" si="5"/>
        <v>5</v>
      </c>
    </row>
    <row r="13" spans="1:47" x14ac:dyDescent="0.3">
      <c r="A13" s="8">
        <v>42036</v>
      </c>
      <c r="B13" s="85"/>
      <c r="C13" s="86"/>
      <c r="D13" s="86"/>
      <c r="E13" s="87">
        <v>12.830175264550263</v>
      </c>
      <c r="F13" s="105">
        <v>3.2582134589947094</v>
      </c>
      <c r="G13" s="90">
        <v>16.088388723544973</v>
      </c>
      <c r="I13" s="99"/>
      <c r="J13" s="100">
        <f t="shared" si="6"/>
        <v>5</v>
      </c>
      <c r="K13" s="100">
        <f t="shared" si="7"/>
        <v>5</v>
      </c>
      <c r="L13" s="112">
        <f t="shared" si="8"/>
        <v>28</v>
      </c>
      <c r="M13" s="101">
        <f t="shared" si="9"/>
        <v>28</v>
      </c>
      <c r="O13" s="118">
        <f t="shared" si="0"/>
        <v>0</v>
      </c>
      <c r="P13" s="119">
        <f t="shared" si="1"/>
        <v>0</v>
      </c>
      <c r="Q13" s="119">
        <f t="shared" si="2"/>
        <v>0</v>
      </c>
      <c r="R13" s="119">
        <f t="shared" si="3"/>
        <v>4</v>
      </c>
      <c r="S13" s="119">
        <f t="shared" si="4"/>
        <v>1</v>
      </c>
      <c r="T13" s="128">
        <f t="shared" si="5"/>
        <v>5</v>
      </c>
    </row>
    <row r="14" spans="1:47" x14ac:dyDescent="0.3">
      <c r="A14" s="8">
        <v>42064</v>
      </c>
      <c r="B14" s="85"/>
      <c r="C14" s="86"/>
      <c r="D14" s="86"/>
      <c r="E14" s="87">
        <v>14.238175776583033</v>
      </c>
      <c r="F14" s="105">
        <v>3.0582325268817199</v>
      </c>
      <c r="G14" s="90">
        <v>17.296408303464752</v>
      </c>
      <c r="I14" s="99"/>
      <c r="J14" s="100">
        <f t="shared" si="6"/>
        <v>5</v>
      </c>
      <c r="K14" s="100">
        <f t="shared" si="7"/>
        <v>5</v>
      </c>
      <c r="L14" s="112">
        <f t="shared" si="8"/>
        <v>28</v>
      </c>
      <c r="M14" s="101">
        <f t="shared" si="9"/>
        <v>28</v>
      </c>
      <c r="O14" s="118">
        <f t="shared" si="0"/>
        <v>0</v>
      </c>
      <c r="P14" s="119">
        <f t="shared" si="1"/>
        <v>0</v>
      </c>
      <c r="Q14" s="119">
        <f t="shared" si="2"/>
        <v>0</v>
      </c>
      <c r="R14" s="119">
        <f t="shared" si="3"/>
        <v>4</v>
      </c>
      <c r="S14" s="119">
        <f t="shared" si="4"/>
        <v>1</v>
      </c>
      <c r="T14" s="128">
        <f t="shared" si="5"/>
        <v>5</v>
      </c>
    </row>
    <row r="15" spans="1:47" x14ac:dyDescent="0.3">
      <c r="A15" s="8">
        <v>42095</v>
      </c>
      <c r="B15" s="85"/>
      <c r="C15" s="86"/>
      <c r="D15" s="86"/>
      <c r="E15" s="87">
        <v>17.661674382716051</v>
      </c>
      <c r="F15" s="105">
        <v>2.7011882716049396</v>
      </c>
      <c r="G15" s="90">
        <v>20.362862654320992</v>
      </c>
      <c r="I15" s="99"/>
      <c r="J15" s="100">
        <f t="shared" si="6"/>
        <v>5</v>
      </c>
      <c r="K15" s="100">
        <f t="shared" si="7"/>
        <v>5</v>
      </c>
      <c r="L15" s="112">
        <f t="shared" si="8"/>
        <v>28</v>
      </c>
      <c r="M15" s="101">
        <f t="shared" si="9"/>
        <v>28</v>
      </c>
      <c r="O15" s="118">
        <f t="shared" si="0"/>
        <v>0</v>
      </c>
      <c r="P15" s="119">
        <f t="shared" si="1"/>
        <v>0</v>
      </c>
      <c r="Q15" s="119">
        <f t="shared" si="2"/>
        <v>0</v>
      </c>
      <c r="R15" s="119">
        <f t="shared" si="3"/>
        <v>5</v>
      </c>
      <c r="S15" s="119">
        <f t="shared" si="4"/>
        <v>1</v>
      </c>
      <c r="T15" s="128">
        <f t="shared" si="5"/>
        <v>6</v>
      </c>
    </row>
    <row r="16" spans="1:47" x14ac:dyDescent="0.3">
      <c r="A16" s="8">
        <v>42125</v>
      </c>
      <c r="B16" s="85"/>
      <c r="C16" s="86"/>
      <c r="D16" s="86"/>
      <c r="E16" s="87">
        <v>28.777374551971327</v>
      </c>
      <c r="F16" s="105">
        <v>3.0913119772998794</v>
      </c>
      <c r="G16" s="90">
        <v>31.868686529271208</v>
      </c>
      <c r="I16" s="99"/>
      <c r="J16" s="100">
        <f t="shared" si="6"/>
        <v>5</v>
      </c>
      <c r="K16" s="100">
        <f t="shared" si="7"/>
        <v>5</v>
      </c>
      <c r="L16" s="112">
        <f t="shared" si="8"/>
        <v>28</v>
      </c>
      <c r="M16" s="101">
        <f t="shared" si="9"/>
        <v>28</v>
      </c>
      <c r="O16" s="118">
        <f t="shared" si="0"/>
        <v>0</v>
      </c>
      <c r="P16" s="119">
        <f t="shared" si="1"/>
        <v>0</v>
      </c>
      <c r="Q16" s="119">
        <f t="shared" si="2"/>
        <v>0</v>
      </c>
      <c r="R16" s="119">
        <f t="shared" si="3"/>
        <v>8</v>
      </c>
      <c r="S16" s="119">
        <f t="shared" si="4"/>
        <v>1</v>
      </c>
      <c r="T16" s="128">
        <f t="shared" si="5"/>
        <v>9</v>
      </c>
    </row>
    <row r="17" spans="1:20" x14ac:dyDescent="0.3">
      <c r="A17" s="8">
        <v>42156</v>
      </c>
      <c r="B17" s="85"/>
      <c r="C17" s="86"/>
      <c r="D17" s="86"/>
      <c r="E17" s="87">
        <v>38.204959822289737</v>
      </c>
      <c r="F17" s="105">
        <v>3.2622959466628085</v>
      </c>
      <c r="G17" s="90">
        <v>41.467255768952548</v>
      </c>
      <c r="I17" s="99"/>
      <c r="J17" s="100">
        <f t="shared" si="6"/>
        <v>5</v>
      </c>
      <c r="K17" s="100">
        <f t="shared" si="7"/>
        <v>5</v>
      </c>
      <c r="L17" s="112">
        <f t="shared" si="8"/>
        <v>28</v>
      </c>
      <c r="M17" s="101">
        <f t="shared" si="9"/>
        <v>28</v>
      </c>
      <c r="O17" s="118">
        <f t="shared" si="0"/>
        <v>0</v>
      </c>
      <c r="P17" s="119">
        <f t="shared" si="1"/>
        <v>0</v>
      </c>
      <c r="Q17" s="119">
        <f t="shared" si="2"/>
        <v>0</v>
      </c>
      <c r="R17" s="119">
        <f t="shared" si="3"/>
        <v>11</v>
      </c>
      <c r="S17" s="119">
        <f t="shared" si="4"/>
        <v>1</v>
      </c>
      <c r="T17" s="128">
        <f t="shared" si="5"/>
        <v>12</v>
      </c>
    </row>
    <row r="18" spans="1:20" x14ac:dyDescent="0.3">
      <c r="A18" s="8">
        <v>42186</v>
      </c>
      <c r="B18" s="85"/>
      <c r="C18" s="86"/>
      <c r="D18" s="86"/>
      <c r="E18" s="87">
        <v>40.460777145987343</v>
      </c>
      <c r="F18" s="105">
        <v>3.2416960102113199</v>
      </c>
      <c r="G18" s="90">
        <v>43.702473156198664</v>
      </c>
      <c r="I18" s="99"/>
      <c r="J18" s="100">
        <f t="shared" si="6"/>
        <v>5</v>
      </c>
      <c r="K18" s="100">
        <f t="shared" si="7"/>
        <v>5</v>
      </c>
      <c r="L18" s="112">
        <f t="shared" si="8"/>
        <v>28</v>
      </c>
      <c r="M18" s="101">
        <f t="shared" si="9"/>
        <v>28</v>
      </c>
      <c r="O18" s="118">
        <f t="shared" si="0"/>
        <v>0</v>
      </c>
      <c r="P18" s="119">
        <f t="shared" si="1"/>
        <v>0</v>
      </c>
      <c r="Q18" s="119">
        <f t="shared" si="2"/>
        <v>0</v>
      </c>
      <c r="R18" s="119">
        <f t="shared" si="3"/>
        <v>11</v>
      </c>
      <c r="S18" s="119">
        <f t="shared" si="4"/>
        <v>1</v>
      </c>
      <c r="T18" s="128">
        <f t="shared" si="5"/>
        <v>12</v>
      </c>
    </row>
    <row r="19" spans="1:20" x14ac:dyDescent="0.3">
      <c r="A19" s="8">
        <v>42217</v>
      </c>
      <c r="B19" s="85"/>
      <c r="C19" s="86"/>
      <c r="D19" s="86"/>
      <c r="E19" s="87">
        <v>39.810401251096735</v>
      </c>
      <c r="F19" s="105">
        <v>4.8659122517174431</v>
      </c>
      <c r="G19" s="90">
        <v>44.676313502814182</v>
      </c>
      <c r="I19" s="99"/>
      <c r="J19" s="100">
        <f t="shared" si="6"/>
        <v>5</v>
      </c>
      <c r="K19" s="100">
        <f t="shared" si="7"/>
        <v>5</v>
      </c>
      <c r="L19" s="112">
        <f t="shared" si="8"/>
        <v>28</v>
      </c>
      <c r="M19" s="101">
        <f t="shared" si="9"/>
        <v>28</v>
      </c>
      <c r="O19" s="118">
        <f t="shared" si="0"/>
        <v>0</v>
      </c>
      <c r="P19" s="119">
        <f t="shared" si="1"/>
        <v>0</v>
      </c>
      <c r="Q19" s="119">
        <f t="shared" si="2"/>
        <v>0</v>
      </c>
      <c r="R19" s="119">
        <f t="shared" si="3"/>
        <v>11</v>
      </c>
      <c r="S19" s="119">
        <f t="shared" si="4"/>
        <v>1</v>
      </c>
      <c r="T19" s="128">
        <f t="shared" si="5"/>
        <v>12</v>
      </c>
    </row>
    <row r="20" spans="1:20" x14ac:dyDescent="0.3">
      <c r="A20" s="8">
        <v>42248</v>
      </c>
      <c r="B20" s="85"/>
      <c r="C20" s="86">
        <v>3.6496913580246915</v>
      </c>
      <c r="D20" s="86"/>
      <c r="E20" s="87">
        <v>39.214033715518902</v>
      </c>
      <c r="F20" s="105">
        <v>5.0557936680169755</v>
      </c>
      <c r="G20" s="90">
        <v>47.919518741560566</v>
      </c>
      <c r="I20" s="99"/>
      <c r="J20" s="100">
        <v>5</v>
      </c>
      <c r="K20" s="100">
        <v>5</v>
      </c>
      <c r="L20" s="112">
        <v>28</v>
      </c>
      <c r="M20" s="101">
        <v>28</v>
      </c>
      <c r="O20" s="118">
        <f>ROUND(+B20*I20/100,0)</f>
        <v>0</v>
      </c>
      <c r="P20" s="119">
        <f>ROUND(+C20*J20/100,0)</f>
        <v>0</v>
      </c>
      <c r="Q20" s="119">
        <f>ROUND(+D20*K20/100,0)</f>
        <v>0</v>
      </c>
      <c r="R20" s="119">
        <f>ROUND(+E20*L20/100,0)</f>
        <v>11</v>
      </c>
      <c r="S20" s="119">
        <f>ROUND(+F20*M20/100,0)</f>
        <v>1</v>
      </c>
      <c r="T20" s="128">
        <f>SUM(O20:S20)</f>
        <v>12</v>
      </c>
    </row>
    <row r="21" spans="1:20" ht="15" thickBot="1" x14ac:dyDescent="0.35">
      <c r="A21" s="8">
        <v>42278</v>
      </c>
      <c r="B21" s="107"/>
      <c r="C21" s="98">
        <v>16.241412783751493</v>
      </c>
      <c r="D21" s="98"/>
      <c r="E21" s="108">
        <v>37.874786486335125</v>
      </c>
      <c r="F21" s="106">
        <v>4.9980223734318994</v>
      </c>
      <c r="G21" s="109">
        <v>59.114221643518519</v>
      </c>
      <c r="I21" s="130"/>
      <c r="J21" s="131">
        <f>$J$20</f>
        <v>5</v>
      </c>
      <c r="K21" s="131">
        <f>$K$20</f>
        <v>5</v>
      </c>
      <c r="L21" s="132">
        <f>$L$20</f>
        <v>28</v>
      </c>
      <c r="M21" s="133">
        <f>$M$20</f>
        <v>28</v>
      </c>
      <c r="O21" s="134">
        <f t="shared" ref="O21:O24" si="10">ROUND(+B21*I21/100,0)</f>
        <v>0</v>
      </c>
      <c r="P21" s="135">
        <f t="shared" ref="P21:P24" si="11">ROUND(+C21*J21/100,0)</f>
        <v>1</v>
      </c>
      <c r="Q21" s="135">
        <f t="shared" ref="Q21:Q24" si="12">ROUND(+D21*K21/100,0)</f>
        <v>0</v>
      </c>
      <c r="R21" s="135">
        <f t="shared" ref="R21:R24" si="13">ROUND(+E21*L21/100,0)</f>
        <v>11</v>
      </c>
      <c r="S21" s="135">
        <f t="shared" ref="S21:S24" si="14">ROUND(+F21*M21/100,0)</f>
        <v>1</v>
      </c>
      <c r="T21" s="136">
        <f t="shared" ref="T21:T24" si="15">SUM(O21:S21)</f>
        <v>13</v>
      </c>
    </row>
    <row r="22" spans="1:20" x14ac:dyDescent="0.3">
      <c r="A22" s="8">
        <v>42309</v>
      </c>
      <c r="B22" s="85"/>
      <c r="C22" s="86">
        <v>27.231867283950614</v>
      </c>
      <c r="D22" s="86"/>
      <c r="E22" s="87">
        <v>36.697351526331012</v>
      </c>
      <c r="F22" s="105">
        <v>5.198989679783951</v>
      </c>
      <c r="G22" s="90">
        <v>69.128208490065575</v>
      </c>
      <c r="I22" s="122"/>
      <c r="J22" s="123">
        <f>$J$25</f>
        <v>15</v>
      </c>
      <c r="K22" s="123">
        <f>$K$25</f>
        <v>15</v>
      </c>
      <c r="L22" s="124">
        <f>$L$25</f>
        <v>51</v>
      </c>
      <c r="M22" s="125">
        <f>$M$25</f>
        <v>51</v>
      </c>
      <c r="O22" s="141">
        <f t="shared" si="10"/>
        <v>0</v>
      </c>
      <c r="P22" s="142">
        <f t="shared" si="11"/>
        <v>4</v>
      </c>
      <c r="Q22" s="142">
        <f t="shared" si="12"/>
        <v>0</v>
      </c>
      <c r="R22" s="142">
        <f t="shared" si="13"/>
        <v>19</v>
      </c>
      <c r="S22" s="142">
        <f t="shared" si="14"/>
        <v>3</v>
      </c>
      <c r="T22" s="143">
        <f t="shared" si="15"/>
        <v>26</v>
      </c>
    </row>
    <row r="23" spans="1:20" x14ac:dyDescent="0.3">
      <c r="A23" s="8">
        <v>42339</v>
      </c>
      <c r="B23" s="85"/>
      <c r="C23" s="86">
        <v>29.813694743130224</v>
      </c>
      <c r="D23" s="86"/>
      <c r="E23" s="87">
        <v>37.799992999551968</v>
      </c>
      <c r="F23" s="105">
        <v>5.1704709434737142</v>
      </c>
      <c r="G23" s="90">
        <v>72.784158686155905</v>
      </c>
      <c r="I23" s="122"/>
      <c r="J23" s="123">
        <f t="shared" ref="J23:J24" si="16">$J$25</f>
        <v>15</v>
      </c>
      <c r="K23" s="123">
        <f t="shared" ref="K23:K24" si="17">$K$25</f>
        <v>15</v>
      </c>
      <c r="L23" s="124">
        <f t="shared" ref="L23:L24" si="18">$L$25</f>
        <v>51</v>
      </c>
      <c r="M23" s="125">
        <f t="shared" ref="M23:M24" si="19">$M$25</f>
        <v>51</v>
      </c>
      <c r="O23" s="126">
        <f t="shared" si="10"/>
        <v>0</v>
      </c>
      <c r="P23" s="127">
        <f t="shared" si="11"/>
        <v>4</v>
      </c>
      <c r="Q23" s="127">
        <f t="shared" si="12"/>
        <v>0</v>
      </c>
      <c r="R23" s="127">
        <f t="shared" si="13"/>
        <v>19</v>
      </c>
      <c r="S23" s="127">
        <f t="shared" si="14"/>
        <v>3</v>
      </c>
      <c r="T23" s="129">
        <f t="shared" si="15"/>
        <v>26</v>
      </c>
    </row>
    <row r="24" spans="1:20" x14ac:dyDescent="0.3">
      <c r="A24" s="8">
        <v>42370</v>
      </c>
      <c r="B24" s="85"/>
      <c r="C24" s="86">
        <v>30.736260454002387</v>
      </c>
      <c r="D24" s="86">
        <v>16.875373357228195</v>
      </c>
      <c r="E24" s="87">
        <v>35.069959677419391</v>
      </c>
      <c r="F24" s="105">
        <v>4.9459714755077631</v>
      </c>
      <c r="G24" s="90">
        <v>87.627564964157742</v>
      </c>
      <c r="I24" s="122"/>
      <c r="J24" s="123">
        <f t="shared" si="16"/>
        <v>15</v>
      </c>
      <c r="K24" s="123">
        <f t="shared" si="17"/>
        <v>15</v>
      </c>
      <c r="L24" s="124">
        <f t="shared" si="18"/>
        <v>51</v>
      </c>
      <c r="M24" s="125">
        <f t="shared" si="19"/>
        <v>51</v>
      </c>
      <c r="O24" s="126">
        <f t="shared" si="10"/>
        <v>0</v>
      </c>
      <c r="P24" s="127">
        <f t="shared" si="11"/>
        <v>5</v>
      </c>
      <c r="Q24" s="127">
        <f t="shared" si="12"/>
        <v>3</v>
      </c>
      <c r="R24" s="127">
        <f t="shared" si="13"/>
        <v>18</v>
      </c>
      <c r="S24" s="127">
        <f t="shared" si="14"/>
        <v>3</v>
      </c>
      <c r="T24" s="129">
        <f t="shared" si="15"/>
        <v>29</v>
      </c>
    </row>
    <row r="25" spans="1:20" x14ac:dyDescent="0.3">
      <c r="A25" s="8">
        <v>42401</v>
      </c>
      <c r="B25" s="85"/>
      <c r="C25" s="86">
        <v>28.114224137931039</v>
      </c>
      <c r="D25" s="86">
        <v>36.289511494252878</v>
      </c>
      <c r="E25" s="87">
        <v>31.728524106002546</v>
      </c>
      <c r="F25" s="105">
        <v>2.4040628991060125</v>
      </c>
      <c r="G25" s="90">
        <v>98.536322637292471</v>
      </c>
      <c r="I25" s="122"/>
      <c r="J25" s="123">
        <v>15</v>
      </c>
      <c r="K25" s="123">
        <v>15</v>
      </c>
      <c r="L25" s="124">
        <v>51</v>
      </c>
      <c r="M25" s="125">
        <v>51</v>
      </c>
      <c r="O25" s="126">
        <f>ROUND(+B25*I25/100,0)</f>
        <v>0</v>
      </c>
      <c r="P25" s="127">
        <f>ROUND(+C25*J25/100,0)</f>
        <v>4</v>
      </c>
      <c r="Q25" s="127">
        <f>ROUND(+D25*K25/100,0)</f>
        <v>5</v>
      </c>
      <c r="R25" s="127">
        <f>ROUND(+E25*L25/100,0)</f>
        <v>16</v>
      </c>
      <c r="S25" s="127">
        <f>ROUND(+F25*M25/100,0)</f>
        <v>1</v>
      </c>
      <c r="T25" s="129">
        <f>SUM(O25:S25)</f>
        <v>26</v>
      </c>
    </row>
    <row r="26" spans="1:20" x14ac:dyDescent="0.3">
      <c r="A26" s="8">
        <v>42430</v>
      </c>
      <c r="B26" s="85"/>
      <c r="C26" s="86">
        <v>28.029047192353644</v>
      </c>
      <c r="D26" s="86">
        <v>40.070191158900833</v>
      </c>
      <c r="E26" s="87">
        <v>28.58925851254476</v>
      </c>
      <c r="F26" s="105">
        <v>5.009065113500597</v>
      </c>
      <c r="G26" s="90">
        <v>101.69756197729984</v>
      </c>
      <c r="I26" s="122"/>
      <c r="J26" s="123">
        <f>$J$25</f>
        <v>15</v>
      </c>
      <c r="K26" s="123">
        <f>$K$25</f>
        <v>15</v>
      </c>
      <c r="L26" s="124">
        <f>$L$25</f>
        <v>51</v>
      </c>
      <c r="M26" s="125">
        <f>$M$25</f>
        <v>51</v>
      </c>
      <c r="O26" s="126">
        <f t="shared" ref="O26:O42" si="20">ROUND(+B26*I26/100,0)</f>
        <v>0</v>
      </c>
      <c r="P26" s="127">
        <f t="shared" ref="P26:P42" si="21">ROUND(+C26*J26/100,0)</f>
        <v>4</v>
      </c>
      <c r="Q26" s="127">
        <f t="shared" ref="Q26:Q42" si="22">ROUND(+D26*K26/100,0)</f>
        <v>6</v>
      </c>
      <c r="R26" s="127">
        <f t="shared" ref="R26:R42" si="23">ROUND(+E26*L26/100,0)</f>
        <v>15</v>
      </c>
      <c r="S26" s="127">
        <f t="shared" ref="S26:S42" si="24">ROUND(+F26*M26/100,0)</f>
        <v>3</v>
      </c>
      <c r="T26" s="129">
        <f t="shared" ref="T26:T42" si="25">SUM(O26:S26)</f>
        <v>28</v>
      </c>
    </row>
    <row r="27" spans="1:20" x14ac:dyDescent="0.3">
      <c r="A27" s="8">
        <v>42461</v>
      </c>
      <c r="B27" s="85"/>
      <c r="C27" s="86">
        <v>27.932484567901234</v>
      </c>
      <c r="D27" s="86">
        <v>41.710262345679013</v>
      </c>
      <c r="E27" s="87">
        <v>29.248819444444479</v>
      </c>
      <c r="F27" s="105">
        <v>4.967797067901234</v>
      </c>
      <c r="G27" s="90">
        <v>103.85936342592596</v>
      </c>
      <c r="I27" s="122"/>
      <c r="J27" s="123">
        <f t="shared" ref="J27:J42" si="26">$J$25</f>
        <v>15</v>
      </c>
      <c r="K27" s="123">
        <f t="shared" ref="K27:K42" si="27">$K$25</f>
        <v>15</v>
      </c>
      <c r="L27" s="124">
        <f t="shared" ref="L27:L42" si="28">$L$25</f>
        <v>51</v>
      </c>
      <c r="M27" s="125">
        <f t="shared" ref="M27:M42" si="29">$M$25</f>
        <v>51</v>
      </c>
      <c r="O27" s="126">
        <f t="shared" si="20"/>
        <v>0</v>
      </c>
      <c r="P27" s="127">
        <f t="shared" si="21"/>
        <v>4</v>
      </c>
      <c r="Q27" s="127">
        <f t="shared" si="22"/>
        <v>6</v>
      </c>
      <c r="R27" s="127">
        <f t="shared" si="23"/>
        <v>15</v>
      </c>
      <c r="S27" s="127">
        <f t="shared" si="24"/>
        <v>3</v>
      </c>
      <c r="T27" s="129">
        <f t="shared" si="25"/>
        <v>28</v>
      </c>
    </row>
    <row r="28" spans="1:20" x14ac:dyDescent="0.3">
      <c r="A28" s="8">
        <v>42491</v>
      </c>
      <c r="B28" s="85"/>
      <c r="C28" s="86">
        <v>33.441606929510158</v>
      </c>
      <c r="D28" s="86">
        <v>41.114844683393066</v>
      </c>
      <c r="E28" s="87">
        <v>28.256795101553177</v>
      </c>
      <c r="F28" s="105">
        <v>4.8698476702508939</v>
      </c>
      <c r="G28" s="90">
        <v>107.6830943847073</v>
      </c>
      <c r="I28" s="122"/>
      <c r="J28" s="123">
        <f t="shared" si="26"/>
        <v>15</v>
      </c>
      <c r="K28" s="123">
        <f t="shared" si="27"/>
        <v>15</v>
      </c>
      <c r="L28" s="124">
        <f t="shared" si="28"/>
        <v>51</v>
      </c>
      <c r="M28" s="125">
        <f t="shared" si="29"/>
        <v>51</v>
      </c>
      <c r="O28" s="126">
        <f t="shared" si="20"/>
        <v>0</v>
      </c>
      <c r="P28" s="127">
        <f t="shared" si="21"/>
        <v>5</v>
      </c>
      <c r="Q28" s="127">
        <f t="shared" si="22"/>
        <v>6</v>
      </c>
      <c r="R28" s="127">
        <f t="shared" si="23"/>
        <v>14</v>
      </c>
      <c r="S28" s="127">
        <f t="shared" si="24"/>
        <v>2</v>
      </c>
      <c r="T28" s="129">
        <f t="shared" si="25"/>
        <v>27</v>
      </c>
    </row>
    <row r="29" spans="1:20" x14ac:dyDescent="0.3">
      <c r="A29" s="8">
        <v>42522</v>
      </c>
      <c r="B29" s="85"/>
      <c r="C29" s="86">
        <v>32.719020061728394</v>
      </c>
      <c r="D29" s="86">
        <v>35.09336419753086</v>
      </c>
      <c r="E29" s="87">
        <v>28.235725308641957</v>
      </c>
      <c r="F29" s="105">
        <v>4.7850694444444422</v>
      </c>
      <c r="G29" s="90">
        <v>100.83317901234567</v>
      </c>
      <c r="I29" s="122"/>
      <c r="J29" s="123">
        <f t="shared" si="26"/>
        <v>15</v>
      </c>
      <c r="K29" s="123">
        <f t="shared" si="27"/>
        <v>15</v>
      </c>
      <c r="L29" s="124">
        <f t="shared" si="28"/>
        <v>51</v>
      </c>
      <c r="M29" s="125">
        <f t="shared" si="29"/>
        <v>51</v>
      </c>
      <c r="O29" s="126">
        <f t="shared" si="20"/>
        <v>0</v>
      </c>
      <c r="P29" s="127">
        <f t="shared" si="21"/>
        <v>5</v>
      </c>
      <c r="Q29" s="127">
        <f t="shared" si="22"/>
        <v>5</v>
      </c>
      <c r="R29" s="127">
        <f t="shared" si="23"/>
        <v>14</v>
      </c>
      <c r="S29" s="127">
        <f t="shared" si="24"/>
        <v>2</v>
      </c>
      <c r="T29" s="129">
        <f t="shared" si="25"/>
        <v>26</v>
      </c>
    </row>
    <row r="30" spans="1:20" x14ac:dyDescent="0.3">
      <c r="A30" s="8">
        <v>42552</v>
      </c>
      <c r="B30" s="85"/>
      <c r="C30" s="86">
        <v>33.180368876941458</v>
      </c>
      <c r="D30" s="86">
        <v>42.191606929510151</v>
      </c>
      <c r="E30" s="87">
        <v>28.946046146953382</v>
      </c>
      <c r="F30" s="105">
        <v>4.819698327359613</v>
      </c>
      <c r="G30" s="90">
        <v>109.13772028076461</v>
      </c>
      <c r="I30" s="122"/>
      <c r="J30" s="123">
        <f t="shared" si="26"/>
        <v>15</v>
      </c>
      <c r="K30" s="123">
        <f t="shared" si="27"/>
        <v>15</v>
      </c>
      <c r="L30" s="124">
        <f t="shared" si="28"/>
        <v>51</v>
      </c>
      <c r="M30" s="125">
        <f t="shared" si="29"/>
        <v>51</v>
      </c>
      <c r="O30" s="126">
        <f t="shared" si="20"/>
        <v>0</v>
      </c>
      <c r="P30" s="127">
        <f t="shared" si="21"/>
        <v>5</v>
      </c>
      <c r="Q30" s="127">
        <f t="shared" si="22"/>
        <v>6</v>
      </c>
      <c r="R30" s="127">
        <f t="shared" si="23"/>
        <v>15</v>
      </c>
      <c r="S30" s="127">
        <f t="shared" si="24"/>
        <v>2</v>
      </c>
      <c r="T30" s="129">
        <f t="shared" si="25"/>
        <v>28</v>
      </c>
    </row>
    <row r="31" spans="1:20" x14ac:dyDescent="0.3">
      <c r="A31" s="8">
        <v>42583</v>
      </c>
      <c r="B31" s="85"/>
      <c r="C31" s="86">
        <v>36.158900836320186</v>
      </c>
      <c r="D31" s="86">
        <v>39.523596176821982</v>
      </c>
      <c r="E31" s="87">
        <v>29.269395908004824</v>
      </c>
      <c r="F31" s="105">
        <v>4.7665397252090846</v>
      </c>
      <c r="G31" s="90">
        <v>109.71843264635608</v>
      </c>
      <c r="I31" s="122"/>
      <c r="J31" s="123">
        <f t="shared" si="26"/>
        <v>15</v>
      </c>
      <c r="K31" s="123">
        <f t="shared" si="27"/>
        <v>15</v>
      </c>
      <c r="L31" s="124">
        <f t="shared" si="28"/>
        <v>51</v>
      </c>
      <c r="M31" s="125">
        <f t="shared" si="29"/>
        <v>51</v>
      </c>
      <c r="O31" s="126">
        <f t="shared" si="20"/>
        <v>0</v>
      </c>
      <c r="P31" s="127">
        <f t="shared" si="21"/>
        <v>5</v>
      </c>
      <c r="Q31" s="127">
        <f t="shared" si="22"/>
        <v>6</v>
      </c>
      <c r="R31" s="127">
        <f t="shared" si="23"/>
        <v>15</v>
      </c>
      <c r="S31" s="127">
        <f t="shared" si="24"/>
        <v>2</v>
      </c>
      <c r="T31" s="129">
        <f t="shared" si="25"/>
        <v>28</v>
      </c>
    </row>
    <row r="32" spans="1:20" x14ac:dyDescent="0.3">
      <c r="A32" s="8">
        <v>42614</v>
      </c>
      <c r="B32" s="85"/>
      <c r="C32" s="86">
        <v>35.96875</v>
      </c>
      <c r="D32" s="86">
        <v>41.072916666666671</v>
      </c>
      <c r="E32" s="87">
        <v>29.899209104938294</v>
      </c>
      <c r="F32" s="105">
        <v>5.1645331790123459</v>
      </c>
      <c r="G32" s="90">
        <v>112.10540895061732</v>
      </c>
      <c r="I32" s="122"/>
      <c r="J32" s="123">
        <f t="shared" si="26"/>
        <v>15</v>
      </c>
      <c r="K32" s="123">
        <f t="shared" si="27"/>
        <v>15</v>
      </c>
      <c r="L32" s="124">
        <f t="shared" si="28"/>
        <v>51</v>
      </c>
      <c r="M32" s="125">
        <f t="shared" si="29"/>
        <v>51</v>
      </c>
      <c r="O32" s="126">
        <f t="shared" si="20"/>
        <v>0</v>
      </c>
      <c r="P32" s="127">
        <f t="shared" si="21"/>
        <v>5</v>
      </c>
      <c r="Q32" s="127">
        <f t="shared" si="22"/>
        <v>6</v>
      </c>
      <c r="R32" s="127">
        <f t="shared" si="23"/>
        <v>15</v>
      </c>
      <c r="S32" s="127">
        <f t="shared" si="24"/>
        <v>3</v>
      </c>
      <c r="T32" s="129">
        <f t="shared" si="25"/>
        <v>29</v>
      </c>
    </row>
    <row r="33" spans="1:21" x14ac:dyDescent="0.3">
      <c r="A33" s="8">
        <v>42644</v>
      </c>
      <c r="B33" s="85"/>
      <c r="C33" s="86">
        <v>33.043981481481481</v>
      </c>
      <c r="D33" s="86">
        <v>37.902105734767026</v>
      </c>
      <c r="E33" s="87">
        <v>29.246419504181553</v>
      </c>
      <c r="F33" s="105">
        <v>3.0481705495818403</v>
      </c>
      <c r="G33" s="90">
        <v>103.2406772700119</v>
      </c>
      <c r="I33" s="122"/>
      <c r="J33" s="123">
        <f t="shared" si="26"/>
        <v>15</v>
      </c>
      <c r="K33" s="123">
        <f t="shared" si="27"/>
        <v>15</v>
      </c>
      <c r="L33" s="124">
        <f t="shared" si="28"/>
        <v>51</v>
      </c>
      <c r="M33" s="125">
        <f t="shared" si="29"/>
        <v>51</v>
      </c>
      <c r="O33" s="126">
        <f t="shared" si="20"/>
        <v>0</v>
      </c>
      <c r="P33" s="127">
        <f t="shared" si="21"/>
        <v>5</v>
      </c>
      <c r="Q33" s="127">
        <f t="shared" si="22"/>
        <v>6</v>
      </c>
      <c r="R33" s="127">
        <f t="shared" si="23"/>
        <v>15</v>
      </c>
      <c r="S33" s="127">
        <f t="shared" si="24"/>
        <v>2</v>
      </c>
      <c r="T33" s="129">
        <f t="shared" si="25"/>
        <v>28</v>
      </c>
    </row>
    <row r="34" spans="1:21" x14ac:dyDescent="0.3">
      <c r="A34" s="8">
        <v>42675</v>
      </c>
      <c r="B34" s="85"/>
      <c r="C34" s="86">
        <v>36.031635802469133</v>
      </c>
      <c r="D34" s="86">
        <v>39.621141975308646</v>
      </c>
      <c r="E34" s="87">
        <v>25.243325617283965</v>
      </c>
      <c r="F34" s="105">
        <v>4.8715393518518511</v>
      </c>
      <c r="G34" s="90">
        <v>105.76764274691359</v>
      </c>
      <c r="I34" s="122"/>
      <c r="J34" s="123">
        <f t="shared" si="26"/>
        <v>15</v>
      </c>
      <c r="K34" s="123">
        <f t="shared" si="27"/>
        <v>15</v>
      </c>
      <c r="L34" s="124">
        <f t="shared" si="28"/>
        <v>51</v>
      </c>
      <c r="M34" s="125">
        <f t="shared" si="29"/>
        <v>51</v>
      </c>
      <c r="O34" s="126">
        <f t="shared" si="20"/>
        <v>0</v>
      </c>
      <c r="P34" s="127">
        <f t="shared" si="21"/>
        <v>5</v>
      </c>
      <c r="Q34" s="127">
        <f t="shared" si="22"/>
        <v>6</v>
      </c>
      <c r="R34" s="127">
        <f t="shared" si="23"/>
        <v>13</v>
      </c>
      <c r="S34" s="127">
        <f t="shared" si="24"/>
        <v>2</v>
      </c>
      <c r="T34" s="129">
        <f t="shared" si="25"/>
        <v>26</v>
      </c>
    </row>
    <row r="35" spans="1:21" x14ac:dyDescent="0.3">
      <c r="A35" s="8">
        <v>42705</v>
      </c>
      <c r="B35" s="85"/>
      <c r="C35" s="86">
        <v>34.113649940262846</v>
      </c>
      <c r="D35" s="86">
        <v>39.141278375149341</v>
      </c>
      <c r="E35" s="87">
        <v>28.786010304659477</v>
      </c>
      <c r="F35" s="105">
        <v>5.9418519451911589</v>
      </c>
      <c r="G35" s="90">
        <v>107.98279056526283</v>
      </c>
      <c r="I35" s="122"/>
      <c r="J35" s="123">
        <f t="shared" si="26"/>
        <v>15</v>
      </c>
      <c r="K35" s="123">
        <f t="shared" si="27"/>
        <v>15</v>
      </c>
      <c r="L35" s="124">
        <f t="shared" si="28"/>
        <v>51</v>
      </c>
      <c r="M35" s="125">
        <f t="shared" si="29"/>
        <v>51</v>
      </c>
      <c r="O35" s="126">
        <f t="shared" si="20"/>
        <v>0</v>
      </c>
      <c r="P35" s="127">
        <f t="shared" si="21"/>
        <v>5</v>
      </c>
      <c r="Q35" s="127">
        <f t="shared" si="22"/>
        <v>6</v>
      </c>
      <c r="R35" s="127">
        <f t="shared" si="23"/>
        <v>15</v>
      </c>
      <c r="S35" s="127">
        <f t="shared" si="24"/>
        <v>3</v>
      </c>
      <c r="T35" s="129">
        <f t="shared" si="25"/>
        <v>29</v>
      </c>
    </row>
    <row r="36" spans="1:21" x14ac:dyDescent="0.3">
      <c r="A36" s="8">
        <v>42736</v>
      </c>
      <c r="B36" s="85"/>
      <c r="C36" s="86">
        <v>34.602001194743124</v>
      </c>
      <c r="D36" s="86">
        <v>35.232228195937871</v>
      </c>
      <c r="E36" s="87">
        <v>28.464527563097366</v>
      </c>
      <c r="F36" s="105">
        <v>5.9123800589904416</v>
      </c>
      <c r="G36" s="90">
        <v>104.2111370127688</v>
      </c>
      <c r="I36" s="122"/>
      <c r="J36" s="123">
        <f t="shared" si="26"/>
        <v>15</v>
      </c>
      <c r="K36" s="123">
        <f t="shared" si="27"/>
        <v>15</v>
      </c>
      <c r="L36" s="124">
        <f t="shared" si="28"/>
        <v>51</v>
      </c>
      <c r="M36" s="125">
        <f t="shared" si="29"/>
        <v>51</v>
      </c>
      <c r="O36" s="126">
        <f t="shared" si="20"/>
        <v>0</v>
      </c>
      <c r="P36" s="127">
        <f t="shared" si="21"/>
        <v>5</v>
      </c>
      <c r="Q36" s="127">
        <f t="shared" si="22"/>
        <v>5</v>
      </c>
      <c r="R36" s="127">
        <f t="shared" si="23"/>
        <v>15</v>
      </c>
      <c r="S36" s="127">
        <f t="shared" si="24"/>
        <v>3</v>
      </c>
      <c r="T36" s="129">
        <f t="shared" si="25"/>
        <v>28</v>
      </c>
    </row>
    <row r="37" spans="1:21" x14ac:dyDescent="0.3">
      <c r="A37" s="8">
        <v>42767</v>
      </c>
      <c r="B37" s="85"/>
      <c r="C37" s="86">
        <v>39.328703703703695</v>
      </c>
      <c r="D37" s="86">
        <v>34.385747354497354</v>
      </c>
      <c r="E37" s="87">
        <v>27.262179258639218</v>
      </c>
      <c r="F37" s="105">
        <v>6.0109359499007926</v>
      </c>
      <c r="G37" s="90">
        <v>106.98756626674107</v>
      </c>
      <c r="I37" s="122"/>
      <c r="J37" s="123">
        <f t="shared" si="26"/>
        <v>15</v>
      </c>
      <c r="K37" s="123">
        <f t="shared" si="27"/>
        <v>15</v>
      </c>
      <c r="L37" s="124">
        <f t="shared" si="28"/>
        <v>51</v>
      </c>
      <c r="M37" s="125">
        <f t="shared" si="29"/>
        <v>51</v>
      </c>
      <c r="O37" s="126">
        <f t="shared" si="20"/>
        <v>0</v>
      </c>
      <c r="P37" s="127">
        <f t="shared" si="21"/>
        <v>6</v>
      </c>
      <c r="Q37" s="127">
        <f t="shared" si="22"/>
        <v>5</v>
      </c>
      <c r="R37" s="127">
        <f t="shared" si="23"/>
        <v>14</v>
      </c>
      <c r="S37" s="127">
        <f t="shared" si="24"/>
        <v>3</v>
      </c>
      <c r="T37" s="129">
        <f t="shared" si="25"/>
        <v>28</v>
      </c>
    </row>
    <row r="38" spans="1:21" x14ac:dyDescent="0.3">
      <c r="A38" s="8">
        <v>42795</v>
      </c>
      <c r="B38" s="85"/>
      <c r="C38" s="86">
        <v>38.007019115890081</v>
      </c>
      <c r="D38" s="86">
        <v>29.026284348864991</v>
      </c>
      <c r="E38" s="87">
        <v>27.014300165210571</v>
      </c>
      <c r="F38" s="105">
        <v>6.4794630189665465</v>
      </c>
      <c r="G38" s="90">
        <v>100.52706664893219</v>
      </c>
      <c r="I38" s="122"/>
      <c r="J38" s="123">
        <f t="shared" si="26"/>
        <v>15</v>
      </c>
      <c r="K38" s="123">
        <f t="shared" si="27"/>
        <v>15</v>
      </c>
      <c r="L38" s="124">
        <f t="shared" si="28"/>
        <v>51</v>
      </c>
      <c r="M38" s="125">
        <f t="shared" si="29"/>
        <v>51</v>
      </c>
      <c r="O38" s="126">
        <f t="shared" si="20"/>
        <v>0</v>
      </c>
      <c r="P38" s="127">
        <f t="shared" si="21"/>
        <v>6</v>
      </c>
      <c r="Q38" s="127">
        <f t="shared" si="22"/>
        <v>4</v>
      </c>
      <c r="R38" s="127">
        <f t="shared" si="23"/>
        <v>14</v>
      </c>
      <c r="S38" s="127">
        <f t="shared" si="24"/>
        <v>3</v>
      </c>
      <c r="T38" s="129">
        <f t="shared" si="25"/>
        <v>27</v>
      </c>
    </row>
    <row r="39" spans="1:21" x14ac:dyDescent="0.3">
      <c r="A39" s="8">
        <v>42826</v>
      </c>
      <c r="B39" s="85"/>
      <c r="C39" s="86">
        <v>20.045138888888889</v>
      </c>
      <c r="D39" s="86">
        <v>23.018904320987652</v>
      </c>
      <c r="E39" s="87">
        <v>27.399938512731481</v>
      </c>
      <c r="F39" s="105">
        <v>5.5603780864197532</v>
      </c>
      <c r="G39" s="90">
        <v>76.024359809027771</v>
      </c>
      <c r="I39" s="122"/>
      <c r="J39" s="123">
        <f t="shared" si="26"/>
        <v>15</v>
      </c>
      <c r="K39" s="123">
        <f t="shared" si="27"/>
        <v>15</v>
      </c>
      <c r="L39" s="124">
        <f t="shared" si="28"/>
        <v>51</v>
      </c>
      <c r="M39" s="125">
        <f t="shared" si="29"/>
        <v>51</v>
      </c>
      <c r="O39" s="126">
        <f t="shared" si="20"/>
        <v>0</v>
      </c>
      <c r="P39" s="127">
        <f t="shared" si="21"/>
        <v>3</v>
      </c>
      <c r="Q39" s="127">
        <f t="shared" si="22"/>
        <v>3</v>
      </c>
      <c r="R39" s="127">
        <f t="shared" si="23"/>
        <v>14</v>
      </c>
      <c r="S39" s="127">
        <f t="shared" si="24"/>
        <v>3</v>
      </c>
      <c r="T39" s="129">
        <f t="shared" si="25"/>
        <v>23</v>
      </c>
    </row>
    <row r="40" spans="1:21" x14ac:dyDescent="0.3">
      <c r="A40" s="8">
        <v>42856</v>
      </c>
      <c r="B40" s="85"/>
      <c r="C40" s="86">
        <v>20.446535244922337</v>
      </c>
      <c r="D40" s="86">
        <v>21.194743130227003</v>
      </c>
      <c r="E40" s="87">
        <v>11.477292880077657</v>
      </c>
      <c r="F40" s="105">
        <v>2.8252758176523298</v>
      </c>
      <c r="G40" s="90">
        <v>55.943847072879329</v>
      </c>
      <c r="I40" s="122"/>
      <c r="J40" s="123">
        <f t="shared" si="26"/>
        <v>15</v>
      </c>
      <c r="K40" s="123">
        <f t="shared" si="27"/>
        <v>15</v>
      </c>
      <c r="L40" s="124">
        <f t="shared" si="28"/>
        <v>51</v>
      </c>
      <c r="M40" s="125">
        <f t="shared" si="29"/>
        <v>51</v>
      </c>
      <c r="O40" s="126">
        <f t="shared" si="20"/>
        <v>0</v>
      </c>
      <c r="P40" s="127">
        <f t="shared" si="21"/>
        <v>3</v>
      </c>
      <c r="Q40" s="127">
        <f t="shared" si="22"/>
        <v>3</v>
      </c>
      <c r="R40" s="127">
        <f t="shared" si="23"/>
        <v>6</v>
      </c>
      <c r="S40" s="127">
        <f t="shared" si="24"/>
        <v>1</v>
      </c>
      <c r="T40" s="129">
        <f t="shared" si="25"/>
        <v>13</v>
      </c>
    </row>
    <row r="41" spans="1:21" x14ac:dyDescent="0.3">
      <c r="A41" s="8">
        <v>42887</v>
      </c>
      <c r="B41" s="85"/>
      <c r="C41" s="86">
        <v>24.919354838709676</v>
      </c>
      <c r="D41" s="86">
        <v>28.500224014336915</v>
      </c>
      <c r="E41" s="87">
        <v>24.041835455246911</v>
      </c>
      <c r="F41" s="105">
        <v>5.8103780864197532</v>
      </c>
      <c r="G41" s="90">
        <v>83.271792394713259</v>
      </c>
      <c r="I41" s="122"/>
      <c r="J41" s="123">
        <f t="shared" si="26"/>
        <v>15</v>
      </c>
      <c r="K41" s="123">
        <f t="shared" si="27"/>
        <v>15</v>
      </c>
      <c r="L41" s="124">
        <f t="shared" si="28"/>
        <v>51</v>
      </c>
      <c r="M41" s="125">
        <f t="shared" si="29"/>
        <v>51</v>
      </c>
      <c r="O41" s="126">
        <f t="shared" si="20"/>
        <v>0</v>
      </c>
      <c r="P41" s="127">
        <f t="shared" si="21"/>
        <v>4</v>
      </c>
      <c r="Q41" s="127">
        <f t="shared" si="22"/>
        <v>4</v>
      </c>
      <c r="R41" s="127">
        <f t="shared" si="23"/>
        <v>12</v>
      </c>
      <c r="S41" s="127">
        <f t="shared" si="24"/>
        <v>3</v>
      </c>
      <c r="T41" s="129">
        <f t="shared" si="25"/>
        <v>23</v>
      </c>
    </row>
    <row r="42" spans="1:21" ht="15" thickBot="1" x14ac:dyDescent="0.35">
      <c r="A42" s="8">
        <v>42917</v>
      </c>
      <c r="B42" s="107"/>
      <c r="C42" s="98">
        <v>15.191743827160492</v>
      </c>
      <c r="D42" s="98">
        <v>21.195987654320987</v>
      </c>
      <c r="E42" s="108">
        <v>22.823683215725808</v>
      </c>
      <c r="F42" s="106">
        <v>4.5107620221027478</v>
      </c>
      <c r="G42" s="109">
        <v>63.722176719310035</v>
      </c>
      <c r="I42" s="122"/>
      <c r="J42" s="123">
        <f t="shared" si="26"/>
        <v>15</v>
      </c>
      <c r="K42" s="123">
        <f t="shared" si="27"/>
        <v>15</v>
      </c>
      <c r="L42" s="124">
        <f t="shared" si="28"/>
        <v>51</v>
      </c>
      <c r="M42" s="125">
        <f t="shared" si="29"/>
        <v>51</v>
      </c>
      <c r="N42" s="96"/>
      <c r="O42" s="126">
        <f t="shared" si="20"/>
        <v>0</v>
      </c>
      <c r="P42" s="127">
        <f t="shared" si="21"/>
        <v>2</v>
      </c>
      <c r="Q42" s="127">
        <f t="shared" si="22"/>
        <v>3</v>
      </c>
      <c r="R42" s="127">
        <f t="shared" si="23"/>
        <v>12</v>
      </c>
      <c r="S42" s="127">
        <f t="shared" si="24"/>
        <v>2</v>
      </c>
      <c r="T42" s="129">
        <f t="shared" si="25"/>
        <v>19</v>
      </c>
    </row>
    <row r="43" spans="1:21" s="77" customFormat="1" ht="15" thickBot="1" x14ac:dyDescent="0.35">
      <c r="A43" s="9">
        <v>42948</v>
      </c>
      <c r="B43" s="85">
        <v>142.03367682198325</v>
      </c>
      <c r="C43" s="86">
        <v>13.829151732377539</v>
      </c>
      <c r="D43" s="86">
        <v>15.280764635603346</v>
      </c>
      <c r="E43" s="87">
        <v>18.206660226254481</v>
      </c>
      <c r="F43" s="105">
        <v>4.9400994997013141</v>
      </c>
      <c r="G43" s="90">
        <v>194.29035291591993</v>
      </c>
      <c r="I43" s="144">
        <f>+$I$49</f>
        <v>5</v>
      </c>
      <c r="J43" s="145">
        <f>+$J$49</f>
        <v>19</v>
      </c>
      <c r="K43" s="145">
        <f>+$K$49</f>
        <v>25</v>
      </c>
      <c r="L43" s="146">
        <f>+$L$49</f>
        <v>34</v>
      </c>
      <c r="M43" s="147">
        <f>+$M$49</f>
        <v>100</v>
      </c>
      <c r="N43" s="78"/>
      <c r="O43" s="148">
        <f t="shared" ref="O43:O48" si="30">ROUND(+B43*I43/100,0)</f>
        <v>7</v>
      </c>
      <c r="P43" s="149">
        <f t="shared" ref="P43:P48" si="31">ROUND(+C43*J43/100,0)</f>
        <v>3</v>
      </c>
      <c r="Q43" s="149">
        <f t="shared" ref="Q43:Q48" si="32">ROUND(+D43*K43/100,0)</f>
        <v>4</v>
      </c>
      <c r="R43" s="149">
        <f t="shared" ref="R43:R48" si="33">ROUND(+E43*L43/100,0)</f>
        <v>6</v>
      </c>
      <c r="S43" s="149">
        <f t="shared" ref="S43:S48" si="34">ROUND(+F43*M43/100,0)</f>
        <v>5</v>
      </c>
      <c r="T43" s="150">
        <f t="shared" ref="T43:T48" si="35">SUM(O43:S43)</f>
        <v>25</v>
      </c>
      <c r="U43" s="91"/>
    </row>
    <row r="44" spans="1:21" x14ac:dyDescent="0.3">
      <c r="A44" s="8">
        <v>42979</v>
      </c>
      <c r="B44" s="85">
        <v>106.52584876543212</v>
      </c>
      <c r="C44" s="86">
        <v>14.606095679012345</v>
      </c>
      <c r="D44" s="86">
        <v>16.447916666666664</v>
      </c>
      <c r="E44" s="87">
        <v>17.224985532407388</v>
      </c>
      <c r="F44" s="105">
        <v>3.9349455054012248</v>
      </c>
      <c r="G44" s="90">
        <v>158.73979214891972</v>
      </c>
      <c r="I44" s="137">
        <f t="shared" ref="I44:I60" si="36">+$I$49</f>
        <v>5</v>
      </c>
      <c r="J44" s="138">
        <f t="shared" ref="J44:J60" si="37">+$J$49</f>
        <v>19</v>
      </c>
      <c r="K44" s="138">
        <f t="shared" ref="K44:K60" si="38">+$K$49</f>
        <v>25</v>
      </c>
      <c r="L44" s="139">
        <f t="shared" ref="L44:L60" si="39">+$L$49</f>
        <v>34</v>
      </c>
      <c r="M44" s="140">
        <f t="shared" ref="M44:M60" si="40">+$M$49</f>
        <v>100</v>
      </c>
      <c r="N44" s="96"/>
      <c r="O44" s="151">
        <f t="shared" si="30"/>
        <v>5</v>
      </c>
      <c r="P44" s="152">
        <f t="shared" si="31"/>
        <v>3</v>
      </c>
      <c r="Q44" s="152">
        <f t="shared" si="32"/>
        <v>4</v>
      </c>
      <c r="R44" s="152">
        <f t="shared" si="33"/>
        <v>6</v>
      </c>
      <c r="S44" s="152">
        <f t="shared" si="34"/>
        <v>4</v>
      </c>
      <c r="T44" s="153">
        <f t="shared" si="35"/>
        <v>22</v>
      </c>
    </row>
    <row r="45" spans="1:21" x14ac:dyDescent="0.3">
      <c r="A45" s="8">
        <v>43009</v>
      </c>
      <c r="B45" s="85">
        <v>97.00813918757467</v>
      </c>
      <c r="C45" s="86">
        <v>7.4970131421744339</v>
      </c>
      <c r="D45" s="86">
        <v>11.970952807646356</v>
      </c>
      <c r="E45" s="87">
        <v>12.214725209080072</v>
      </c>
      <c r="F45" s="105">
        <v>3.7183579749103943</v>
      </c>
      <c r="G45" s="90">
        <v>132.40918832138593</v>
      </c>
      <c r="I45" s="137">
        <f t="shared" si="36"/>
        <v>5</v>
      </c>
      <c r="J45" s="138">
        <f t="shared" si="37"/>
        <v>19</v>
      </c>
      <c r="K45" s="138">
        <f t="shared" si="38"/>
        <v>25</v>
      </c>
      <c r="L45" s="139">
        <f t="shared" si="39"/>
        <v>34</v>
      </c>
      <c r="M45" s="140">
        <f t="shared" si="40"/>
        <v>100</v>
      </c>
      <c r="N45" s="96"/>
      <c r="O45" s="151">
        <f t="shared" si="30"/>
        <v>5</v>
      </c>
      <c r="P45" s="152">
        <f t="shared" si="31"/>
        <v>1</v>
      </c>
      <c r="Q45" s="152">
        <f t="shared" si="32"/>
        <v>3</v>
      </c>
      <c r="R45" s="152">
        <f t="shared" si="33"/>
        <v>4</v>
      </c>
      <c r="S45" s="152">
        <f t="shared" si="34"/>
        <v>4</v>
      </c>
      <c r="T45" s="153">
        <f t="shared" si="35"/>
        <v>17</v>
      </c>
    </row>
    <row r="46" spans="1:21" x14ac:dyDescent="0.3">
      <c r="A46" s="8">
        <v>43040</v>
      </c>
      <c r="B46" s="85">
        <v>89.513657407407408</v>
      </c>
      <c r="C46" s="86">
        <v>6.1361260454002391</v>
      </c>
      <c r="D46" s="86">
        <v>10.209826762246117</v>
      </c>
      <c r="E46" s="87">
        <v>16.049182098765428</v>
      </c>
      <c r="F46" s="105">
        <v>1.0091975308642074</v>
      </c>
      <c r="G46" s="90">
        <v>122.91798984468339</v>
      </c>
      <c r="I46" s="137">
        <f t="shared" si="36"/>
        <v>5</v>
      </c>
      <c r="J46" s="138">
        <f t="shared" si="37"/>
        <v>19</v>
      </c>
      <c r="K46" s="138">
        <f t="shared" si="38"/>
        <v>25</v>
      </c>
      <c r="L46" s="139">
        <f t="shared" si="39"/>
        <v>34</v>
      </c>
      <c r="M46" s="140">
        <f t="shared" si="40"/>
        <v>100</v>
      </c>
      <c r="N46" s="96"/>
      <c r="O46" s="151">
        <f t="shared" si="30"/>
        <v>4</v>
      </c>
      <c r="P46" s="152">
        <f t="shared" si="31"/>
        <v>1</v>
      </c>
      <c r="Q46" s="152">
        <f t="shared" si="32"/>
        <v>3</v>
      </c>
      <c r="R46" s="152">
        <f t="shared" si="33"/>
        <v>5</v>
      </c>
      <c r="S46" s="152">
        <f t="shared" si="34"/>
        <v>1</v>
      </c>
      <c r="T46" s="153">
        <f t="shared" si="35"/>
        <v>14</v>
      </c>
    </row>
    <row r="47" spans="1:21" x14ac:dyDescent="0.3">
      <c r="A47" s="8">
        <v>43070</v>
      </c>
      <c r="B47" s="85">
        <v>91.690934886499406</v>
      </c>
      <c r="C47" s="86">
        <v>7.0221560846560847</v>
      </c>
      <c r="D47" s="86">
        <v>10.07564484126984</v>
      </c>
      <c r="E47" s="87">
        <v>12.905465949820789</v>
      </c>
      <c r="F47" s="105">
        <v>4.4224163679808841</v>
      </c>
      <c r="G47" s="90">
        <v>126.11661813022701</v>
      </c>
      <c r="I47" s="137">
        <f t="shared" si="36"/>
        <v>5</v>
      </c>
      <c r="J47" s="138">
        <f t="shared" si="37"/>
        <v>19</v>
      </c>
      <c r="K47" s="138">
        <f t="shared" si="38"/>
        <v>25</v>
      </c>
      <c r="L47" s="139">
        <f t="shared" si="39"/>
        <v>34</v>
      </c>
      <c r="M47" s="140">
        <f t="shared" si="40"/>
        <v>100</v>
      </c>
      <c r="N47" s="96"/>
      <c r="O47" s="151">
        <f t="shared" si="30"/>
        <v>5</v>
      </c>
      <c r="P47" s="152">
        <f t="shared" si="31"/>
        <v>1</v>
      </c>
      <c r="Q47" s="152">
        <f t="shared" si="32"/>
        <v>3</v>
      </c>
      <c r="R47" s="152">
        <f t="shared" si="33"/>
        <v>4</v>
      </c>
      <c r="S47" s="152">
        <f t="shared" si="34"/>
        <v>4</v>
      </c>
      <c r="T47" s="153">
        <f t="shared" si="35"/>
        <v>17</v>
      </c>
    </row>
    <row r="48" spans="1:21" x14ac:dyDescent="0.3">
      <c r="A48" s="8">
        <v>43101</v>
      </c>
      <c r="B48" s="85">
        <v>83.764187574671439</v>
      </c>
      <c r="C48" s="86">
        <v>9.6262694145758658</v>
      </c>
      <c r="D48" s="86">
        <v>10.523073476702509</v>
      </c>
      <c r="E48" s="87">
        <v>9.7012208781361995</v>
      </c>
      <c r="F48" s="105">
        <v>4.7681451612903221</v>
      </c>
      <c r="G48" s="90">
        <v>118.38289650537632</v>
      </c>
      <c r="I48" s="137">
        <f t="shared" si="36"/>
        <v>5</v>
      </c>
      <c r="J48" s="138">
        <f t="shared" si="37"/>
        <v>19</v>
      </c>
      <c r="K48" s="138">
        <f t="shared" si="38"/>
        <v>25</v>
      </c>
      <c r="L48" s="139">
        <f t="shared" si="39"/>
        <v>34</v>
      </c>
      <c r="M48" s="140">
        <f t="shared" si="40"/>
        <v>100</v>
      </c>
      <c r="N48" s="96"/>
      <c r="O48" s="151">
        <f t="shared" si="30"/>
        <v>4</v>
      </c>
      <c r="P48" s="152">
        <f t="shared" si="31"/>
        <v>2</v>
      </c>
      <c r="Q48" s="152">
        <f t="shared" si="32"/>
        <v>3</v>
      </c>
      <c r="R48" s="152">
        <f t="shared" si="33"/>
        <v>3</v>
      </c>
      <c r="S48" s="152">
        <f t="shared" si="34"/>
        <v>5</v>
      </c>
      <c r="T48" s="153">
        <f t="shared" si="35"/>
        <v>17</v>
      </c>
    </row>
    <row r="49" spans="1:20" x14ac:dyDescent="0.3">
      <c r="A49" s="8">
        <v>43132</v>
      </c>
      <c r="B49" s="85">
        <v>85.766782407407391</v>
      </c>
      <c r="C49" s="86">
        <v>8.0663580246913575</v>
      </c>
      <c r="D49" s="86">
        <v>11.381172839506172</v>
      </c>
      <c r="E49" s="87">
        <v>8.3820246362433952</v>
      </c>
      <c r="F49" s="105">
        <v>4.7887475198412792</v>
      </c>
      <c r="G49" s="90">
        <v>118.3850854276896</v>
      </c>
      <c r="I49" s="137">
        <v>5</v>
      </c>
      <c r="J49" s="138">
        <v>19</v>
      </c>
      <c r="K49" s="138">
        <v>25</v>
      </c>
      <c r="L49" s="139">
        <v>34</v>
      </c>
      <c r="M49" s="140">
        <v>100</v>
      </c>
      <c r="N49" s="96"/>
      <c r="O49" s="151">
        <f>ROUND(+B49*I49/100,0)</f>
        <v>4</v>
      </c>
      <c r="P49" s="152">
        <f>ROUND(+C49*J49/100,0)</f>
        <v>2</v>
      </c>
      <c r="Q49" s="152">
        <f>ROUND(+D49*K49/100,0)</f>
        <v>3</v>
      </c>
      <c r="R49" s="152">
        <f>ROUND(+E49*L49/100,0)</f>
        <v>3</v>
      </c>
      <c r="S49" s="152">
        <f>ROUND(+F49*M49/100,0)</f>
        <v>5</v>
      </c>
      <c r="T49" s="153">
        <f>SUM(O49:S49)</f>
        <v>17</v>
      </c>
    </row>
    <row r="50" spans="1:20" x14ac:dyDescent="0.3">
      <c r="A50" s="8">
        <v>43160</v>
      </c>
      <c r="B50" s="85">
        <v>75.859094982078858</v>
      </c>
      <c r="C50" s="86">
        <v>8.4311529271206691</v>
      </c>
      <c r="D50" s="86">
        <v>10.827359617682198</v>
      </c>
      <c r="E50" s="87">
        <v>8.2993175029868329</v>
      </c>
      <c r="F50" s="105">
        <v>4.696005451015516</v>
      </c>
      <c r="G50" s="90">
        <v>108.11293048088407</v>
      </c>
      <c r="I50" s="137">
        <f t="shared" si="36"/>
        <v>5</v>
      </c>
      <c r="J50" s="138">
        <f t="shared" si="37"/>
        <v>19</v>
      </c>
      <c r="K50" s="138">
        <f t="shared" si="38"/>
        <v>25</v>
      </c>
      <c r="L50" s="139">
        <f t="shared" si="39"/>
        <v>34</v>
      </c>
      <c r="M50" s="140">
        <f t="shared" si="40"/>
        <v>100</v>
      </c>
      <c r="N50" s="96"/>
      <c r="O50" s="151">
        <f t="shared" ref="O50:O60" si="41">ROUND(+B50*I50/100,0)</f>
        <v>4</v>
      </c>
      <c r="P50" s="152">
        <f t="shared" ref="P50:P60" si="42">ROUND(+C50*J50/100,0)</f>
        <v>2</v>
      </c>
      <c r="Q50" s="152">
        <f t="shared" ref="Q50:Q60" si="43">ROUND(+D50*K50/100,0)</f>
        <v>3</v>
      </c>
      <c r="R50" s="152">
        <f t="shared" ref="R50:R60" si="44">ROUND(+E50*L50/100,0)</f>
        <v>3</v>
      </c>
      <c r="S50" s="152">
        <f t="shared" ref="S50:S60" si="45">ROUND(+F50*M50/100,0)</f>
        <v>5</v>
      </c>
      <c r="T50" s="153">
        <f t="shared" ref="T50:T60" si="46">SUM(O50:S50)</f>
        <v>17</v>
      </c>
    </row>
    <row r="51" spans="1:20" x14ac:dyDescent="0.3">
      <c r="A51" s="8">
        <v>43191</v>
      </c>
      <c r="B51" s="85">
        <v>70.790509259259267</v>
      </c>
      <c r="C51" s="86">
        <v>7.0628858024691352</v>
      </c>
      <c r="D51" s="86">
        <v>5.901234567901235</v>
      </c>
      <c r="E51" s="87">
        <v>8.7460223765432108</v>
      </c>
      <c r="F51" s="105">
        <v>4.6768059413580314</v>
      </c>
      <c r="G51" s="90">
        <v>97.177457947530883</v>
      </c>
      <c r="I51" s="137">
        <f t="shared" si="36"/>
        <v>5</v>
      </c>
      <c r="J51" s="138">
        <f t="shared" si="37"/>
        <v>19</v>
      </c>
      <c r="K51" s="138">
        <f t="shared" si="38"/>
        <v>25</v>
      </c>
      <c r="L51" s="139">
        <f t="shared" si="39"/>
        <v>34</v>
      </c>
      <c r="M51" s="140">
        <f t="shared" si="40"/>
        <v>100</v>
      </c>
      <c r="N51" s="96"/>
      <c r="O51" s="151">
        <f t="shared" si="41"/>
        <v>4</v>
      </c>
      <c r="P51" s="152">
        <f t="shared" si="42"/>
        <v>1</v>
      </c>
      <c r="Q51" s="152">
        <f t="shared" si="43"/>
        <v>1</v>
      </c>
      <c r="R51" s="152">
        <f t="shared" si="44"/>
        <v>3</v>
      </c>
      <c r="S51" s="152">
        <f t="shared" si="45"/>
        <v>5</v>
      </c>
      <c r="T51" s="153">
        <f t="shared" si="46"/>
        <v>14</v>
      </c>
    </row>
    <row r="52" spans="1:20" x14ac:dyDescent="0.3">
      <c r="A52" s="8">
        <v>43221</v>
      </c>
      <c r="B52" s="85">
        <v>59.258762694145737</v>
      </c>
      <c r="C52" s="86">
        <v>8.8672341696535231</v>
      </c>
      <c r="D52" s="86">
        <v>8.3243727598566295</v>
      </c>
      <c r="E52" s="87">
        <v>8.8132836768219978</v>
      </c>
      <c r="F52" s="105">
        <v>4.6246826463560335</v>
      </c>
      <c r="G52" s="90">
        <v>89.888335946833919</v>
      </c>
      <c r="I52" s="137">
        <f t="shared" si="36"/>
        <v>5</v>
      </c>
      <c r="J52" s="138">
        <f t="shared" si="37"/>
        <v>19</v>
      </c>
      <c r="K52" s="138">
        <f t="shared" si="38"/>
        <v>25</v>
      </c>
      <c r="L52" s="139">
        <f t="shared" si="39"/>
        <v>34</v>
      </c>
      <c r="M52" s="140">
        <f t="shared" si="40"/>
        <v>100</v>
      </c>
      <c r="N52" s="96"/>
      <c r="O52" s="151">
        <f t="shared" si="41"/>
        <v>3</v>
      </c>
      <c r="P52" s="152">
        <f t="shared" si="42"/>
        <v>2</v>
      </c>
      <c r="Q52" s="152">
        <f t="shared" si="43"/>
        <v>2</v>
      </c>
      <c r="R52" s="152">
        <f t="shared" si="44"/>
        <v>3</v>
      </c>
      <c r="S52" s="152">
        <f t="shared" si="45"/>
        <v>5</v>
      </c>
      <c r="T52" s="153">
        <f t="shared" si="46"/>
        <v>15</v>
      </c>
    </row>
    <row r="53" spans="1:20" x14ac:dyDescent="0.3">
      <c r="A53" s="8">
        <v>43252</v>
      </c>
      <c r="B53" s="85">
        <v>79.650204475308655</v>
      </c>
      <c r="C53" s="86">
        <v>9.6217891278375127</v>
      </c>
      <c r="D53" s="86">
        <v>9.5284498207885306</v>
      </c>
      <c r="E53" s="87">
        <v>9.1430181327160529</v>
      </c>
      <c r="F53" s="105">
        <v>4.571650848765425</v>
      </c>
      <c r="G53" s="90">
        <v>112.51511240541618</v>
      </c>
      <c r="I53" s="137">
        <f t="shared" si="36"/>
        <v>5</v>
      </c>
      <c r="J53" s="138">
        <f t="shared" si="37"/>
        <v>19</v>
      </c>
      <c r="K53" s="138">
        <f t="shared" si="38"/>
        <v>25</v>
      </c>
      <c r="L53" s="139">
        <f t="shared" si="39"/>
        <v>34</v>
      </c>
      <c r="M53" s="140">
        <f t="shared" si="40"/>
        <v>100</v>
      </c>
      <c r="N53" s="96"/>
      <c r="O53" s="151">
        <f t="shared" si="41"/>
        <v>4</v>
      </c>
      <c r="P53" s="152">
        <f t="shared" si="42"/>
        <v>2</v>
      </c>
      <c r="Q53" s="152">
        <f t="shared" si="43"/>
        <v>2</v>
      </c>
      <c r="R53" s="152">
        <f t="shared" si="44"/>
        <v>3</v>
      </c>
      <c r="S53" s="152">
        <f t="shared" si="45"/>
        <v>5</v>
      </c>
      <c r="T53" s="153">
        <f t="shared" si="46"/>
        <v>16</v>
      </c>
    </row>
    <row r="54" spans="1:20" x14ac:dyDescent="0.3">
      <c r="A54" s="8">
        <v>43282</v>
      </c>
      <c r="B54" s="85">
        <v>82.207287933094378</v>
      </c>
      <c r="C54" s="86">
        <v>11.989197530864198</v>
      </c>
      <c r="D54" s="86">
        <v>7.8734567901234565</v>
      </c>
      <c r="E54" s="87">
        <v>7.9488806750298489</v>
      </c>
      <c r="F54" s="105">
        <v>4.1094728195938002</v>
      </c>
      <c r="G54" s="90">
        <v>114.1282957487057</v>
      </c>
      <c r="I54" s="137">
        <f t="shared" si="36"/>
        <v>5</v>
      </c>
      <c r="J54" s="138">
        <f t="shared" si="37"/>
        <v>19</v>
      </c>
      <c r="K54" s="138">
        <f t="shared" si="38"/>
        <v>25</v>
      </c>
      <c r="L54" s="139">
        <f t="shared" si="39"/>
        <v>34</v>
      </c>
      <c r="M54" s="140">
        <f t="shared" si="40"/>
        <v>100</v>
      </c>
      <c r="N54" s="96"/>
      <c r="O54" s="151">
        <f t="shared" si="41"/>
        <v>4</v>
      </c>
      <c r="P54" s="152">
        <f t="shared" si="42"/>
        <v>2</v>
      </c>
      <c r="Q54" s="152">
        <f t="shared" si="43"/>
        <v>2</v>
      </c>
      <c r="R54" s="152">
        <f t="shared" si="44"/>
        <v>3</v>
      </c>
      <c r="S54" s="152">
        <f t="shared" si="45"/>
        <v>4</v>
      </c>
      <c r="T54" s="153">
        <f t="shared" si="46"/>
        <v>15</v>
      </c>
    </row>
    <row r="55" spans="1:20" x14ac:dyDescent="0.3">
      <c r="A55" s="8">
        <v>43313</v>
      </c>
      <c r="B55" s="85">
        <v>73.969160692951021</v>
      </c>
      <c r="C55" s="86">
        <v>5.725806451612903</v>
      </c>
      <c r="D55" s="86">
        <v>4.0639934289127835</v>
      </c>
      <c r="E55" s="87">
        <v>6.5640692204301105</v>
      </c>
      <c r="F55" s="105">
        <v>4.7512391726403758</v>
      </c>
      <c r="G55" s="90">
        <v>95.074268966547194</v>
      </c>
      <c r="I55" s="137">
        <f t="shared" si="36"/>
        <v>5</v>
      </c>
      <c r="J55" s="138">
        <f t="shared" si="37"/>
        <v>19</v>
      </c>
      <c r="K55" s="138">
        <f t="shared" si="38"/>
        <v>25</v>
      </c>
      <c r="L55" s="139">
        <f t="shared" si="39"/>
        <v>34</v>
      </c>
      <c r="M55" s="140">
        <f t="shared" si="40"/>
        <v>100</v>
      </c>
      <c r="N55" s="96"/>
      <c r="O55" s="151">
        <f t="shared" si="41"/>
        <v>4</v>
      </c>
      <c r="P55" s="152">
        <f t="shared" si="42"/>
        <v>1</v>
      </c>
      <c r="Q55" s="152">
        <f t="shared" si="43"/>
        <v>1</v>
      </c>
      <c r="R55" s="152">
        <f t="shared" si="44"/>
        <v>2</v>
      </c>
      <c r="S55" s="152">
        <f t="shared" si="45"/>
        <v>5</v>
      </c>
      <c r="T55" s="153">
        <f t="shared" si="46"/>
        <v>13</v>
      </c>
    </row>
    <row r="56" spans="1:20" x14ac:dyDescent="0.3">
      <c r="A56" s="8">
        <v>43344</v>
      </c>
      <c r="B56" s="85">
        <v>72.219810956790127</v>
      </c>
      <c r="C56" s="86">
        <v>10.14699074074074</v>
      </c>
      <c r="D56" s="86">
        <v>8.0640432098765427</v>
      </c>
      <c r="E56" s="87">
        <v>5.9082511574074204</v>
      </c>
      <c r="F56" s="105">
        <v>4.4648919753086416</v>
      </c>
      <c r="G56" s="90">
        <v>100.80398804012347</v>
      </c>
      <c r="I56" s="137">
        <f t="shared" si="36"/>
        <v>5</v>
      </c>
      <c r="J56" s="138">
        <f t="shared" si="37"/>
        <v>19</v>
      </c>
      <c r="K56" s="138">
        <f t="shared" si="38"/>
        <v>25</v>
      </c>
      <c r="L56" s="139">
        <f t="shared" si="39"/>
        <v>34</v>
      </c>
      <c r="M56" s="140">
        <f t="shared" si="40"/>
        <v>100</v>
      </c>
      <c r="N56" s="96"/>
      <c r="O56" s="151">
        <f t="shared" si="41"/>
        <v>4</v>
      </c>
      <c r="P56" s="152">
        <f t="shared" si="42"/>
        <v>2</v>
      </c>
      <c r="Q56" s="152">
        <f t="shared" si="43"/>
        <v>2</v>
      </c>
      <c r="R56" s="152">
        <f t="shared" si="44"/>
        <v>2</v>
      </c>
      <c r="S56" s="152">
        <f t="shared" si="45"/>
        <v>4</v>
      </c>
      <c r="T56" s="153">
        <f t="shared" si="46"/>
        <v>14</v>
      </c>
    </row>
    <row r="57" spans="1:20" x14ac:dyDescent="0.3">
      <c r="A57" s="8">
        <v>43374</v>
      </c>
      <c r="B57" s="85">
        <v>78.547733721624837</v>
      </c>
      <c r="C57" s="86">
        <v>7.9218936678614087</v>
      </c>
      <c r="D57" s="86">
        <v>6.4109169653524489</v>
      </c>
      <c r="E57" s="87">
        <v>6.7170698924731171</v>
      </c>
      <c r="F57" s="105">
        <v>4.5202359617682193</v>
      </c>
      <c r="G57" s="90">
        <v>104.11785020908003</v>
      </c>
      <c r="I57" s="137">
        <f t="shared" si="36"/>
        <v>5</v>
      </c>
      <c r="J57" s="138">
        <f t="shared" si="37"/>
        <v>19</v>
      </c>
      <c r="K57" s="138">
        <f t="shared" si="38"/>
        <v>25</v>
      </c>
      <c r="L57" s="139">
        <f t="shared" si="39"/>
        <v>34</v>
      </c>
      <c r="M57" s="140">
        <f t="shared" si="40"/>
        <v>100</v>
      </c>
      <c r="N57" s="96"/>
      <c r="O57" s="151">
        <f t="shared" si="41"/>
        <v>4</v>
      </c>
      <c r="P57" s="152">
        <f t="shared" si="42"/>
        <v>2</v>
      </c>
      <c r="Q57" s="152">
        <f t="shared" si="43"/>
        <v>2</v>
      </c>
      <c r="R57" s="152">
        <f t="shared" si="44"/>
        <v>2</v>
      </c>
      <c r="S57" s="152">
        <f t="shared" si="45"/>
        <v>5</v>
      </c>
      <c r="T57" s="153">
        <f t="shared" si="46"/>
        <v>15</v>
      </c>
    </row>
    <row r="58" spans="1:20" x14ac:dyDescent="0.3">
      <c r="A58" s="8">
        <v>43405</v>
      </c>
      <c r="B58" s="85">
        <v>76.227611882716062</v>
      </c>
      <c r="C58" s="86">
        <v>8.1768966547192363</v>
      </c>
      <c r="D58" s="86">
        <v>9.593413978494624</v>
      </c>
      <c r="E58" s="87">
        <v>6.5785532407407352</v>
      </c>
      <c r="F58" s="105">
        <v>5.6261805555555773</v>
      </c>
      <c r="G58" s="90">
        <v>106.20265631222624</v>
      </c>
      <c r="I58" s="137">
        <f t="shared" si="36"/>
        <v>5</v>
      </c>
      <c r="J58" s="138">
        <f t="shared" si="37"/>
        <v>19</v>
      </c>
      <c r="K58" s="138">
        <f t="shared" si="38"/>
        <v>25</v>
      </c>
      <c r="L58" s="139">
        <f t="shared" si="39"/>
        <v>34</v>
      </c>
      <c r="M58" s="140">
        <f t="shared" si="40"/>
        <v>100</v>
      </c>
      <c r="N58" s="96"/>
      <c r="O58" s="151">
        <f t="shared" si="41"/>
        <v>4</v>
      </c>
      <c r="P58" s="152">
        <f t="shared" si="42"/>
        <v>2</v>
      </c>
      <c r="Q58" s="152">
        <f t="shared" si="43"/>
        <v>2</v>
      </c>
      <c r="R58" s="152">
        <f t="shared" si="44"/>
        <v>2</v>
      </c>
      <c r="S58" s="152">
        <f t="shared" si="45"/>
        <v>6</v>
      </c>
      <c r="T58" s="153">
        <f t="shared" si="46"/>
        <v>16</v>
      </c>
    </row>
    <row r="59" spans="1:20" x14ac:dyDescent="0.3">
      <c r="A59" s="8">
        <v>43435</v>
      </c>
      <c r="B59" s="85">
        <v>37.192249103942629</v>
      </c>
      <c r="C59" s="86">
        <v>0</v>
      </c>
      <c r="D59" s="86">
        <v>0</v>
      </c>
      <c r="E59" s="87">
        <v>11.051519563918763</v>
      </c>
      <c r="F59" s="105">
        <v>5.6275910991636584</v>
      </c>
      <c r="G59" s="90">
        <v>53.871359767025048</v>
      </c>
      <c r="I59" s="137">
        <f t="shared" si="36"/>
        <v>5</v>
      </c>
      <c r="J59" s="138">
        <f t="shared" si="37"/>
        <v>19</v>
      </c>
      <c r="K59" s="138">
        <f t="shared" si="38"/>
        <v>25</v>
      </c>
      <c r="L59" s="139">
        <f t="shared" si="39"/>
        <v>34</v>
      </c>
      <c r="M59" s="140">
        <f t="shared" si="40"/>
        <v>100</v>
      </c>
      <c r="N59" s="96"/>
      <c r="O59" s="151">
        <f t="shared" si="41"/>
        <v>2</v>
      </c>
      <c r="P59" s="152">
        <f t="shared" si="42"/>
        <v>0</v>
      </c>
      <c r="Q59" s="152">
        <f t="shared" si="43"/>
        <v>0</v>
      </c>
      <c r="R59" s="152">
        <f t="shared" si="44"/>
        <v>4</v>
      </c>
      <c r="S59" s="152">
        <f t="shared" si="45"/>
        <v>6</v>
      </c>
      <c r="T59" s="153">
        <f t="shared" si="46"/>
        <v>12</v>
      </c>
    </row>
    <row r="60" spans="1:20" ht="15" thickBot="1" x14ac:dyDescent="0.35">
      <c r="A60" s="8">
        <v>43466</v>
      </c>
      <c r="B60" s="107">
        <v>58.220206093189958</v>
      </c>
      <c r="C60" s="98">
        <v>0</v>
      </c>
      <c r="D60" s="98">
        <v>0</v>
      </c>
      <c r="E60" s="108">
        <v>7.143951612903221</v>
      </c>
      <c r="F60" s="106">
        <v>5.0362156511350058</v>
      </c>
      <c r="G60" s="109">
        <v>70.40037335722819</v>
      </c>
      <c r="I60" s="154">
        <f t="shared" si="36"/>
        <v>5</v>
      </c>
      <c r="J60" s="155">
        <f t="shared" si="37"/>
        <v>19</v>
      </c>
      <c r="K60" s="155">
        <f t="shared" si="38"/>
        <v>25</v>
      </c>
      <c r="L60" s="156">
        <f t="shared" si="39"/>
        <v>34</v>
      </c>
      <c r="M60" s="157">
        <f t="shared" si="40"/>
        <v>100</v>
      </c>
      <c r="N60" s="96"/>
      <c r="O60" s="158">
        <f t="shared" si="41"/>
        <v>3</v>
      </c>
      <c r="P60" s="159">
        <f t="shared" si="42"/>
        <v>0</v>
      </c>
      <c r="Q60" s="159">
        <f t="shared" si="43"/>
        <v>0</v>
      </c>
      <c r="R60" s="159">
        <f t="shared" si="44"/>
        <v>2</v>
      </c>
      <c r="S60" s="159">
        <f t="shared" si="45"/>
        <v>5</v>
      </c>
      <c r="T60" s="160">
        <f t="shared" si="46"/>
        <v>10</v>
      </c>
    </row>
    <row r="61" spans="1:20" ht="12.75" hidden="1" customHeight="1" x14ac:dyDescent="0.3">
      <c r="A61" s="8">
        <v>43497</v>
      </c>
    </row>
    <row r="62" spans="1:20" ht="12.75" hidden="1" customHeight="1" x14ac:dyDescent="0.3">
      <c r="A62" s="8">
        <v>43525</v>
      </c>
    </row>
    <row r="63" spans="1:20" ht="12.75" hidden="1" customHeight="1" x14ac:dyDescent="0.3">
      <c r="A63" s="8">
        <v>43556</v>
      </c>
    </row>
    <row r="64" spans="1:20" ht="12.75" hidden="1" customHeight="1" x14ac:dyDescent="0.3">
      <c r="A64" s="8">
        <v>43586</v>
      </c>
    </row>
    <row r="65" spans="1:13" ht="12.75" hidden="1" customHeight="1" x14ac:dyDescent="0.3">
      <c r="A65" s="8">
        <v>43617</v>
      </c>
    </row>
    <row r="66" spans="1:13" ht="12.75" hidden="1" customHeight="1" x14ac:dyDescent="0.3">
      <c r="A66" s="8">
        <v>43647</v>
      </c>
    </row>
    <row r="67" spans="1:13" ht="12.75" hidden="1" customHeight="1" x14ac:dyDescent="0.3">
      <c r="A67" s="8">
        <v>43678</v>
      </c>
    </row>
    <row r="68" spans="1:13" ht="12.75" hidden="1" customHeight="1" x14ac:dyDescent="0.3">
      <c r="A68" s="8">
        <v>43709</v>
      </c>
    </row>
    <row r="69" spans="1:13" ht="12.75" hidden="1" customHeight="1" x14ac:dyDescent="0.3">
      <c r="A69" s="8">
        <v>43739</v>
      </c>
    </row>
    <row r="70" spans="1:13" ht="12.75" hidden="1" customHeight="1" x14ac:dyDescent="0.3">
      <c r="A70" s="8">
        <v>43770</v>
      </c>
    </row>
    <row r="71" spans="1:13" ht="12.75" hidden="1" customHeight="1" x14ac:dyDescent="0.3">
      <c r="A71" s="8">
        <v>43800</v>
      </c>
    </row>
    <row r="72" spans="1:13" ht="12.75" hidden="1" customHeight="1" x14ac:dyDescent="0.3">
      <c r="A72" s="8">
        <v>43831</v>
      </c>
    </row>
    <row r="73" spans="1:13" ht="12.75" hidden="1" customHeight="1" x14ac:dyDescent="0.3">
      <c r="A73" s="8">
        <v>43862</v>
      </c>
    </row>
    <row r="74" spans="1:13" ht="12.75" hidden="1" customHeight="1" x14ac:dyDescent="0.3">
      <c r="A74" s="8">
        <v>43891</v>
      </c>
    </row>
    <row r="75" spans="1:13" ht="12.75" hidden="1" customHeight="1" x14ac:dyDescent="0.3">
      <c r="A75" s="8">
        <v>43922</v>
      </c>
    </row>
    <row r="76" spans="1:13" ht="12.75" hidden="1" customHeight="1" x14ac:dyDescent="0.3">
      <c r="A76" s="8">
        <v>43952</v>
      </c>
    </row>
    <row r="77" spans="1:13" ht="12.75" hidden="1" customHeight="1" x14ac:dyDescent="0.3">
      <c r="A77" s="8">
        <v>43983</v>
      </c>
    </row>
    <row r="78" spans="1:13" ht="12.75" hidden="1" customHeight="1" x14ac:dyDescent="0.3">
      <c r="A78" s="8">
        <v>44013</v>
      </c>
    </row>
    <row r="79" spans="1:13" ht="12.75" hidden="1" customHeight="1" x14ac:dyDescent="0.3">
      <c r="A79" s="8">
        <v>44044</v>
      </c>
    </row>
    <row r="80" spans="1:13" x14ac:dyDescent="0.3">
      <c r="A80" s="5"/>
      <c r="I80" s="76" t="s">
        <v>349</v>
      </c>
      <c r="J80" s="76"/>
      <c r="K80" s="76"/>
      <c r="L80" s="76"/>
      <c r="M80" s="76"/>
    </row>
    <row r="81" spans="9:22" ht="12.75" customHeight="1" x14ac:dyDescent="0.3">
      <c r="I81" s="308" t="s">
        <v>358</v>
      </c>
      <c r="J81" s="173"/>
      <c r="K81" s="173"/>
      <c r="L81" s="173"/>
      <c r="M81" s="173"/>
      <c r="N81" s="311"/>
      <c r="O81" s="311"/>
      <c r="P81" s="311"/>
      <c r="Q81" s="311"/>
      <c r="R81" s="311"/>
      <c r="S81" s="311"/>
      <c r="T81" s="312"/>
      <c r="U81" s="311"/>
      <c r="V81" s="313"/>
    </row>
    <row r="82" spans="9:22" ht="0.75" customHeight="1" x14ac:dyDescent="0.3">
      <c r="I82" s="173"/>
      <c r="J82" s="173"/>
      <c r="K82" s="173"/>
      <c r="L82" s="173"/>
      <c r="M82" s="173"/>
    </row>
    <row r="83" spans="9:22" ht="11.25" customHeight="1" x14ac:dyDescent="0.3">
      <c r="I83" s="309" t="s">
        <v>359</v>
      </c>
      <c r="J83" s="174"/>
      <c r="K83" s="174"/>
      <c r="L83" s="174"/>
      <c r="M83" s="317"/>
      <c r="N83" s="318"/>
      <c r="O83" s="318"/>
      <c r="P83" s="318"/>
      <c r="Q83" s="318"/>
      <c r="R83" s="318"/>
      <c r="S83" s="318"/>
      <c r="T83" s="319"/>
      <c r="U83" s="318"/>
      <c r="V83" s="320"/>
    </row>
    <row r="84" spans="9:22" ht="28.5" hidden="1" customHeight="1" x14ac:dyDescent="0.3">
      <c r="I84" s="174"/>
      <c r="J84" s="174"/>
      <c r="K84" s="174"/>
      <c r="L84" s="174"/>
      <c r="M84" s="174"/>
    </row>
    <row r="85" spans="9:22" ht="12" customHeight="1" x14ac:dyDescent="0.3">
      <c r="I85" s="310" t="s">
        <v>360</v>
      </c>
      <c r="J85" s="175"/>
      <c r="K85" s="175"/>
      <c r="L85" s="175"/>
      <c r="M85" s="175"/>
      <c r="N85" s="314"/>
      <c r="O85" s="314"/>
      <c r="P85" s="314"/>
      <c r="Q85" s="314"/>
      <c r="R85" s="314"/>
      <c r="S85" s="314"/>
      <c r="T85" s="315"/>
      <c r="U85" s="314"/>
      <c r="V85" s="316"/>
    </row>
    <row r="86" spans="9:22" ht="1.5" hidden="1" customHeight="1" x14ac:dyDescent="0.3">
      <c r="I86" s="175"/>
      <c r="J86" s="175"/>
      <c r="K86" s="175"/>
      <c r="L86" s="175"/>
      <c r="M86" s="175"/>
    </row>
    <row r="87" spans="9:22" ht="12.75" customHeight="1" x14ac:dyDescent="0.3">
      <c r="I87" s="76" t="s">
        <v>357</v>
      </c>
      <c r="J87" s="76"/>
      <c r="K87" s="76"/>
      <c r="L87" s="76"/>
      <c r="M87" s="76"/>
    </row>
    <row r="88" spans="9:22" x14ac:dyDescent="0.3">
      <c r="I88" s="76"/>
      <c r="J88" s="76"/>
      <c r="K88" s="76"/>
      <c r="L88" s="76"/>
      <c r="M88" s="76"/>
    </row>
    <row r="89" spans="9:22" x14ac:dyDescent="0.3">
      <c r="I89" s="76"/>
      <c r="J89" s="76"/>
      <c r="K89" s="76"/>
      <c r="L89" s="76"/>
      <c r="M89" s="76"/>
    </row>
    <row r="90" spans="9:22" x14ac:dyDescent="0.3">
      <c r="I90" s="76"/>
      <c r="J90" s="76"/>
      <c r="K90" s="76"/>
      <c r="L90" s="76"/>
      <c r="M90" s="76"/>
    </row>
    <row r="91" spans="9:22" x14ac:dyDescent="0.3">
      <c r="I91" s="76"/>
      <c r="J91" s="76"/>
      <c r="K91" s="76"/>
      <c r="L91" s="76"/>
      <c r="M91" s="7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Caudal Agua Natural por pozo</vt:lpstr>
      <vt:lpstr>Caudales totales por pozo</vt:lpstr>
      <vt:lpstr>Hoja1</vt:lpstr>
      <vt:lpstr>Graficos</vt:lpstr>
      <vt:lpstr>%Natural_GP</vt:lpstr>
      <vt:lpstr>Caudales_Isotopos (anterior)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capitan futuro</dc:creator>
  <cp:lastModifiedBy>Javiera Acevedo</cp:lastModifiedBy>
  <cp:lastPrinted>2018-10-01T22:15:48Z</cp:lastPrinted>
  <dcterms:created xsi:type="dcterms:W3CDTF">2008-01-27T01:30:20Z</dcterms:created>
  <dcterms:modified xsi:type="dcterms:W3CDTF">2019-07-23T22:14:23Z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5d3e20f4-628c-41bc-b08a-ec2259aaa40b</vt:lpwstr>
  </property>
</Properties>
</file>